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firstSheet="1" activeTab="1"/>
  </bookViews>
  <sheets>
    <sheet name="Napoveda" sheetId="1" r:id="rId1"/>
    <sheet name="Denik" sheetId="2" r:id="rId2"/>
    <sheet name="NovyZaznam" sheetId="3" r:id="rId3"/>
    <sheet name="Statistika-Sum" sheetId="4" r:id="rId4"/>
    <sheet name="Statistika-Avg" sheetId="5" r:id="rId5"/>
    <sheet name="Statistika-Chng" sheetId="6" r:id="rId6"/>
    <sheet name="Statistika-Chng2" sheetId="7" r:id="rId7"/>
    <sheet name="Statistika-SumT" sheetId="8" r:id="rId8"/>
    <sheet name="TF" sheetId="9" r:id="rId9"/>
    <sheet name="Prevadec" sheetId="10" r:id="rId10"/>
  </sheets>
  <definedNames>
    <definedName name="Aktivita">'NovyZaznam'!$D$9</definedName>
    <definedName name="CasDoLogu">'NovyZaznam'!$IR$5</definedName>
    <definedName name="CasH">'NovyZaznam'!$D$15</definedName>
    <definedName name="CasM">'NovyZaznam'!$E$15</definedName>
    <definedName name="CasS">'NovyZaznam'!$F$15</definedName>
    <definedName name="Datum">'NovyZaznam'!$D$7</definedName>
    <definedName name="K_vycisteni" localSheetId="4">'NovyZaznam'!$D$9,'NovyZaznam'!$D$11,'NovyZaznam'!$D$13,'NovyZaznam'!$D$15,'NovyZaznam'!$E$15,'NovyZaznam'!$F$15,'NovyZaznam'!$E$21,'NovyZaznam'!$E$22,'NovyZaznam'!$E$24,'NovyZaznam'!$E$25,'NovyZaznam'!$L$27,'NovyZaznam'!$L$29,'NovyZaznam'!$L$31,Pozn</definedName>
    <definedName name="K_vycisteni" localSheetId="5">'NovyZaznam'!$D$9,'NovyZaznam'!$D$11,'NovyZaznam'!$D$13,'NovyZaznam'!$D$15,'NovyZaznam'!$E$15,'NovyZaznam'!$F$15,'NovyZaznam'!$E$21,'NovyZaznam'!$E$22,'NovyZaznam'!$E$24,'NovyZaznam'!$E$25,'NovyZaznam'!$L$27,'NovyZaznam'!$L$29,'NovyZaznam'!$L$31,Pozn</definedName>
    <definedName name="K_vycisteni" localSheetId="6">'NovyZaznam'!$D$9,'NovyZaznam'!$D$11,'NovyZaznam'!$D$13,'NovyZaznam'!$D$15,'NovyZaznam'!$E$15,'NovyZaznam'!$F$15,'NovyZaznam'!$E$21,'NovyZaznam'!$E$22,'NovyZaznam'!$E$24,'NovyZaznam'!$E$25,'NovyZaznam'!$L$27,'NovyZaznam'!$L$29,'NovyZaznam'!$L$31,Pozn</definedName>
    <definedName name="K_vycisteni" localSheetId="7">'NovyZaznam'!$D$9,'NovyZaznam'!$D$11,'NovyZaznam'!$D$13,'NovyZaznam'!$D$15,'NovyZaznam'!$E$15,'NovyZaznam'!$F$15,'NovyZaznam'!$E$21,'NovyZaznam'!$E$22,'NovyZaznam'!$E$24,'NovyZaznam'!$E$25,'NovyZaznam'!$L$27,'NovyZaznam'!$L$29,'NovyZaznam'!$L$31,Pozn</definedName>
    <definedName name="K_Vycisteni">'NovyZaznam'!$D$7,'NovyZaznam'!$D$9,'NovyZaznam'!$D$11,'NovyZaznam'!$D$13,'NovyZaznam'!$D$15,'NovyZaznam'!$E$15,'NovyZaznam'!$F$15,'NovyZaznam'!$E$21,'NovyZaznam'!$E$22,'NovyZaznam'!$E$24,'NovyZaznam'!$E$25,'NovyZaznam'!$D$30,'NovyZaznam'!$L$27,'NovyZaznam'!$L$29,'NovyZaznam'!$L$31,'NovyZaznam'!$L$33</definedName>
    <definedName name="_xlnm.Print_Area" localSheetId="1">'Denik'!$A:$E</definedName>
    <definedName name="_xlnm.Print_Area" localSheetId="2">'NovyZaznam'!$B$2:$S$34</definedName>
    <definedName name="Pozn">'NovyZaznam'!$D$30</definedName>
    <definedName name="ProcDoLogu">'NovyZaznam'!$IR$2</definedName>
    <definedName name="solver_adj" localSheetId="9" hidden="1">'Prevadec'!$H$5</definedName>
    <definedName name="solver_cvg" localSheetId="9" hidden="1">0.0001</definedName>
    <definedName name="solver_drv" localSheetId="9" hidden="1">1</definedName>
    <definedName name="solver_est" localSheetId="9" hidden="1">1</definedName>
    <definedName name="solver_itr" localSheetId="9" hidden="1">100</definedName>
    <definedName name="solver_lin" localSheetId="9" hidden="1">2</definedName>
    <definedName name="solver_neg" localSheetId="9" hidden="1">2</definedName>
    <definedName name="solver_num" localSheetId="9" hidden="1">0</definedName>
    <definedName name="solver_nwt" localSheetId="9" hidden="1">1</definedName>
    <definedName name="solver_opt" localSheetId="9" hidden="1">'Prevadec'!$G$8</definedName>
    <definedName name="solver_pre" localSheetId="9" hidden="1">0.000001</definedName>
    <definedName name="solver_scl" localSheetId="9" hidden="1">2</definedName>
    <definedName name="solver_sho" localSheetId="9" hidden="1">2</definedName>
    <definedName name="solver_tim" localSheetId="9" hidden="1">100</definedName>
    <definedName name="solver_tol" localSheetId="9" hidden="1">0.05</definedName>
    <definedName name="solver_typ" localSheetId="9" hidden="1">3</definedName>
    <definedName name="solver_val" localSheetId="9" hidden="1">15.2</definedName>
    <definedName name="Stat1Tbl" localSheetId="4">'Statistika-Avg'!$B$5</definedName>
    <definedName name="Stat1Tbl" localSheetId="5">'Statistika-Chng'!$B$5</definedName>
    <definedName name="Stat1Tbl" localSheetId="6">'Statistika-Chng2'!$B$5</definedName>
    <definedName name="Stat1Tbl" localSheetId="7">'Statistika-SumT'!$B$5</definedName>
    <definedName name="Stat1Tbl">'Statistika-Sum'!$B$5</definedName>
    <definedName name="TempoDoLogu">'NovyZaznam'!$IR$3</definedName>
    <definedName name="TepDoLogu">'NovyZaznam'!$IR$1</definedName>
    <definedName name="Trat">'NovyZaznam'!$D$11</definedName>
    <definedName name="VolneDny">'NovyZaznam'!$IR$4</definedName>
    <definedName name="Vzdalenost">'NovyZaznam'!$D$13</definedName>
    <definedName name="Zaznamu">'Denik'!$H$1</definedName>
    <definedName name="zCas">'NovyZaznam'!$Q$8</definedName>
    <definedName name="zDatum">'NovyZaznam'!$K$8</definedName>
    <definedName name="zKm">'NovyZaznam'!$P$8</definedName>
    <definedName name="zPoznamka">'NovyZaznam'!$R$8</definedName>
    <definedName name="zTrenink">'NovyZaznam'!$L$8</definedName>
  </definedNames>
  <calcPr fullCalcOnLoad="1"/>
</workbook>
</file>

<file path=xl/sharedStrings.xml><?xml version="1.0" encoding="utf-8"?>
<sst xmlns="http://schemas.openxmlformats.org/spreadsheetml/2006/main" count="399" uniqueCount="276">
  <si>
    <t>km</t>
  </si>
  <si>
    <t xml:space="preserve">Vzdálenost </t>
  </si>
  <si>
    <t xml:space="preserve">Trať </t>
  </si>
  <si>
    <t xml:space="preserve">Aktivita </t>
  </si>
  <si>
    <t>min</t>
  </si>
  <si>
    <t>Km</t>
  </si>
  <si>
    <t>Max</t>
  </si>
  <si>
    <t>Tempa</t>
  </si>
  <si>
    <t>metrů</t>
  </si>
  <si>
    <t>sekund</t>
  </si>
  <si>
    <t>hod</t>
  </si>
  <si>
    <t>sek</t>
  </si>
  <si>
    <t>Průměr</t>
  </si>
  <si>
    <t>Čas (min)</t>
  </si>
  <si>
    <t>Kolo</t>
  </si>
  <si>
    <t>Tento záznam bude přidán:</t>
  </si>
  <si>
    <t xml:space="preserve">Počet úseků </t>
  </si>
  <si>
    <t xml:space="preserve">Délka úseku </t>
  </si>
  <si>
    <t xml:space="preserve">Meziklus </t>
  </si>
  <si>
    <t xml:space="preserve">Časy </t>
  </si>
  <si>
    <t xml:space="preserve">Tep </t>
  </si>
  <si>
    <t xml:space="preserve">% v pásmech </t>
  </si>
  <si>
    <t>Aerobní</t>
  </si>
  <si>
    <t>Anaerobní</t>
  </si>
  <si>
    <t>Trénink</t>
  </si>
  <si>
    <t>Běh</t>
  </si>
  <si>
    <t>Výklus</t>
  </si>
  <si>
    <t xml:space="preserve">Tempo na km </t>
  </si>
  <si>
    <t>Základní údaje</t>
  </si>
  <si>
    <t>Doplňující údaje</t>
  </si>
  <si>
    <t>Údaje pouze pro volbu aktivity "Tempa"</t>
  </si>
  <si>
    <t>Datum</t>
  </si>
  <si>
    <t xml:space="preserve">Datum </t>
  </si>
  <si>
    <t xml:space="preserve">Čas celkem </t>
  </si>
  <si>
    <t>List pro přidání záznamu</t>
  </si>
  <si>
    <t>Záznamů:</t>
  </si>
  <si>
    <t>Poznámka</t>
  </si>
  <si>
    <t xml:space="preserve">Poznámka </t>
  </si>
  <si>
    <t>Závod</t>
  </si>
  <si>
    <t>První záznam</t>
  </si>
  <si>
    <t>Počet záznamů</t>
  </si>
  <si>
    <t>Rok</t>
  </si>
  <si>
    <t>Dnů k dnešku</t>
  </si>
  <si>
    <t>Poslední záznam</t>
  </si>
  <si>
    <t>Počet dnů</t>
  </si>
  <si>
    <t>Měsíční objemy - počet naběhaných kilometrů a odtrénovaných minut</t>
  </si>
  <si>
    <t>Obecné údaje</t>
  </si>
  <si>
    <t>Průměr na den - počet naběhaných kilometrů a odtrénovaných minut</t>
  </si>
  <si>
    <t>Minut</t>
  </si>
  <si>
    <t>% TF Max</t>
  </si>
  <si>
    <t>TF</t>
  </si>
  <si>
    <t>Recovery zone</t>
  </si>
  <si>
    <t>Health Zone</t>
  </si>
  <si>
    <t>Aerobic zone</t>
  </si>
  <si>
    <t>Fitness Zone</t>
  </si>
  <si>
    <t>Anaerobic zone</t>
  </si>
  <si>
    <t>Power Zone</t>
  </si>
  <si>
    <t>Se započítáním klidové TF</t>
  </si>
  <si>
    <t>Bez započtení klidové TF</t>
  </si>
  <si>
    <t>Zadej datum svého narození ve formátu mm/dd/yyyy</t>
  </si>
  <si>
    <t>Zadej svou klidovou tepovou frekvenci</t>
  </si>
  <si>
    <t>Věk je spočítán automaticky</t>
  </si>
  <si>
    <t>List pro výpočet tréninkových zón</t>
  </si>
  <si>
    <t>Popis zóny</t>
  </si>
  <si>
    <t>Převaděč - Tempo &lt;-&gt; Rychlost</t>
  </si>
  <si>
    <t>Převaděč - Yassův Test</t>
  </si>
  <si>
    <t>Uběhnutá vzdálenost</t>
  </si>
  <si>
    <t>Převaděč - tempo na km -&gt; maraton</t>
  </si>
  <si>
    <t>Tempo -&gt; Rychlost</t>
  </si>
  <si>
    <t>Tempo 800m -&gt; Tempo na km &amp; km/h</t>
  </si>
  <si>
    <t>MIN:SEC</t>
  </si>
  <si>
    <t>MIN:SEC na 800m</t>
  </si>
  <si>
    <t>Rychlost</t>
  </si>
  <si>
    <t>km/h</t>
  </si>
  <si>
    <t>h:mm:ss</t>
  </si>
  <si>
    <t>Uběhnuto</t>
  </si>
  <si>
    <t>MIN:SEC na km</t>
  </si>
  <si>
    <t>Rychlost -&gt; Tempo</t>
  </si>
  <si>
    <t>Tempo na km &amp; km/h -&gt; Tempo 800m</t>
  </si>
  <si>
    <t>Převaděč - maraton -&gt; tempo na km</t>
  </si>
  <si>
    <t>Sec na 100m</t>
  </si>
  <si>
    <t>Maraton</t>
  </si>
  <si>
    <t>min:s/km</t>
  </si>
  <si>
    <t>Yassův test</t>
  </si>
  <si>
    <t>min/800m</t>
  </si>
  <si>
    <t>min/km</t>
  </si>
  <si>
    <t>zadej údaj</t>
  </si>
  <si>
    <t>výsledek</t>
  </si>
  <si>
    <t xml:space="preserve">Datum narození </t>
  </si>
  <si>
    <t xml:space="preserve">Klidová TF </t>
  </si>
  <si>
    <t xml:space="preserve">Max TF </t>
  </si>
  <si>
    <t xml:space="preserve">Věk </t>
  </si>
  <si>
    <t>Převaděč - trať &amp; čas -&gt; potřebné tempo</t>
  </si>
  <si>
    <t>Trať km</t>
  </si>
  <si>
    <t>Čas min:sec</t>
  </si>
  <si>
    <t>Tempo na km</t>
  </si>
  <si>
    <t>Tempo na 100m</t>
  </si>
  <si>
    <t>Km za hod</t>
  </si>
  <si>
    <t>Min na km</t>
  </si>
  <si>
    <t>Min na 800m</t>
  </si>
  <si>
    <t>min:sec</t>
  </si>
  <si>
    <t>sec</t>
  </si>
  <si>
    <t>A.</t>
  </si>
  <si>
    <t>B.</t>
  </si>
  <si>
    <t>C.</t>
  </si>
  <si>
    <t>D.</t>
  </si>
  <si>
    <t>Klikni na oranžové tlačítko "Přidat záznam"</t>
  </si>
  <si>
    <t>V oranžovém poli si můžeš zkontrolovat, zda záznam odpovídá Tvým představám</t>
  </si>
  <si>
    <t>Vyplň bílé kolonky v zeleném poli. V případě, že jsi dnes běhal tempa, vyplň i žluté pole.</t>
  </si>
  <si>
    <t>Jdi do listu "NovyZaznam"</t>
  </si>
  <si>
    <t>Záznam je přidán v listu "Denik"</t>
  </si>
  <si>
    <t>Jejich efekt lze přímo sledovat v oranžovém poli pro kontrolu záznamu.</t>
  </si>
  <si>
    <t>Je možno si zvolit, zda doplňovat volné dny mezi jednotlivé tréninky:</t>
  </si>
  <si>
    <t>Pokud je tato volba aktivní, tj. zaškrtnutá, a jdeš trénink v pondělí</t>
  </si>
  <si>
    <t>a ve středu, pak se úterý doplní jako volný den.</t>
  </si>
  <si>
    <t>Jde spíše o optickou záležitost, na statistiky tato volba nemá vliv.</t>
  </si>
  <si>
    <t>Další volby:</t>
  </si>
  <si>
    <t>Vedení deníku - přidání tréninku do deníku</t>
  </si>
  <si>
    <t>Při pokusu o zadání záznamu pro den, pro který již záznam existuje se zobrazí žádost o potvrzení.</t>
  </si>
  <si>
    <t>Vedení deníku - editace záznamů</t>
  </si>
  <si>
    <t>Pokud zadáte trénink pro jeden den vícekrát, je vhodné ten nesprávný smazat či jinak upravit</t>
  </si>
  <si>
    <t>(změnit datum) tak, aby záznamy byly správné a odpovídaly skutečnosti - viz následující bod.</t>
  </si>
  <si>
    <t>Oprava záznamu</t>
  </si>
  <si>
    <t>Opravu lze provést přímo v listu "Denik" editací dané buňky</t>
  </si>
  <si>
    <t>datum - k datumu by se měl doplnit automaticky den v týdnu. Pokud se tak nestane, pak je Tvé</t>
  </si>
  <si>
    <t>datum reprezentováno jako text a statistiky s ním nebudou umět pracovat.</t>
  </si>
  <si>
    <t>Vymazání celého záznamu (řádku)</t>
  </si>
  <si>
    <t>U některých kolonek je volba, zda tento údaj přidat (i dnes) do deníku či nikoliv:</t>
  </si>
  <si>
    <t>Celý záznam lze jednoduše vymazat vymazáním celého řádku (Edit -&gt; Delete... -&gt; Entire Row) nebo</t>
  </si>
  <si>
    <t>Datum se zadává ve formátu mm/dd/yyyy. Po editaci datumu se přesvědč, že to co vidíš je opravdu</t>
  </si>
  <si>
    <t>Setřídění záznamů</t>
  </si>
  <si>
    <t>vymazáním obsahu řádku a následným setříděním dle dalšího bodu</t>
  </si>
  <si>
    <t>Pokud z nějakého důvodu dojde k tomu, že záznamy v deníku nejsou chronologicky seřazeny nebo</t>
  </si>
  <si>
    <t>jsou mezi nimi prázdné řádky, pak lze záznamy jednodušše setřídit takto:</t>
  </si>
  <si>
    <t>Pro snadnější orientaci je v deníku každé pondělí zvýrazněno oranžově a každý první den v měsíci</t>
  </si>
  <si>
    <t>tmavě modře.</t>
  </si>
  <si>
    <t>Celkem km:</t>
  </si>
  <si>
    <t>Celkem minut:</t>
  </si>
  <si>
    <t>Celkem dnů:</t>
  </si>
  <si>
    <t>Editace voleb vstupů</t>
  </si>
  <si>
    <t>Vstupy "Aktivita" a "Trať" jsou předdefinovány. Pokud máš své vlastní jednorázové aktivity či trať, pak</t>
  </si>
  <si>
    <t>tyto můžeš "natvrdo" napsat do příslušných polí.</t>
  </si>
  <si>
    <t>V případě, že máš své vlastní Aktvity a Tratě (což se předpokládá), pak si tyto jednoduše napiš</t>
  </si>
  <si>
    <t>zobrazovat ve vyskakovacím seznamu při zadávání tréninku.</t>
  </si>
  <si>
    <t>Statistiky - součty a průměry</t>
  </si>
  <si>
    <t>Statistiky - změny</t>
  </si>
  <si>
    <t>Měsíční změny vyjadřují buď změnu ve dvou po sobě jdoucích periodách (list Statistika-Chng) nebo změnu</t>
  </si>
  <si>
    <t xml:space="preserve"> aktuální periody oproti základní periodě (list Statistika-Chng2). Tj. v prvním případě se dozvíme jak se mění</t>
  </si>
  <si>
    <t xml:space="preserve"> objem naběhaných kilometrů (či minut) měsíc po měsíci, v druhém jak se změnil objem naběhaných kilometrů</t>
  </si>
  <si>
    <t>z daném měsíci oproti vůbec prvnímu měsíci tréninku.</t>
  </si>
  <si>
    <t>První je tedy využitelná při sledování dlouhodobější historie druhá při krátkodobější cílené přípravě.</t>
  </si>
  <si>
    <t>do sloupců AA (Aktivity) a AB (Tratě). Je možno napsat až 40 aktivit a tratí, tyto se pak budou</t>
  </si>
  <si>
    <r>
      <t>a.</t>
    </r>
    <r>
      <rPr>
        <sz val="10"/>
        <color indexed="12"/>
        <rFont val="Arial"/>
        <family val="0"/>
      </rPr>
      <t xml:space="preserve"> Vymažte všechny prázdné řádky (Edit -&gt; Delete… -&gt; Entire Row)</t>
    </r>
  </si>
  <si>
    <r>
      <t>b.</t>
    </r>
    <r>
      <rPr>
        <sz val="10"/>
        <color indexed="12"/>
        <rFont val="Arial"/>
        <family val="0"/>
      </rPr>
      <t xml:space="preserve"> Nastavte kurzor do sloupce A na libovolný záznam v deníku (od řádku 3 níže)</t>
    </r>
  </si>
  <si>
    <r>
      <t>c.</t>
    </r>
    <r>
      <rPr>
        <sz val="10"/>
        <color indexed="12"/>
        <rFont val="Arial"/>
        <family val="0"/>
      </rPr>
      <t xml:space="preserve"> Klikněte na ikonku pro setřídění záznamů</t>
    </r>
  </si>
  <si>
    <t>Soubor obsahuje několik tabulek a grafů. Pracuje se se dvěma údaji: počet naběhaných km a minut.</t>
  </si>
  <si>
    <t>Měsíční součty a průměry jsou ruku v ruce. Průměr za měsíc vyjadřuje průměrný denní počet km (či minut)</t>
  </si>
  <si>
    <t>přičemž se započítávají i dny volna. Tj. pokud bude v pondělí 10km a v úterý volno, pak denní průměr je 5km.</t>
  </si>
  <si>
    <t>Měsíční změny - změna počtu naběhaných kilometrů a odtrénovaných minut oproti prvnímu měsíci</t>
  </si>
  <si>
    <t>Měsíční změny - změna počtu naběhaných kilometrů a odtrénovaných minut oproti předcházejícímu měsíci</t>
  </si>
  <si>
    <t>Týdenní objemy - počet naběhaných kilometrů a odtrénovaných minut</t>
  </si>
  <si>
    <t>Týden</t>
  </si>
  <si>
    <t>Hledáme pondělí</t>
  </si>
  <si>
    <t>Poslední list obsahuje týdenní součty, které jsou z hlediska motivace asi nejlepší.</t>
  </si>
  <si>
    <t>minut(y)</t>
  </si>
  <si>
    <t>Pokud znáš svou maximální tepovou frekvenci, tak ji sem zadej, jinak bude spočítána</t>
  </si>
  <si>
    <t>pulsmetrů, pokud by se orientovali dle</t>
  </si>
  <si>
    <t>procentuálních hodnot</t>
  </si>
  <si>
    <t>Tito majitelé by pak měli běhat na trochu</t>
  </si>
  <si>
    <t>jiných vyšších procentech</t>
  </si>
  <si>
    <t>Jaký přístroj máte zjistíte jednodušše:</t>
  </si>
  <si>
    <t>Pokud ráno když se blížíte Vaší klidovce pulsmetr ukazuje procento</t>
  </si>
  <si>
    <t>blízké nule, pak máte přístroj, jenž započítává klidovku.</t>
  </si>
  <si>
    <t>vlastníte přístroj, jenž nezapočítává klidovou TF.</t>
  </si>
  <si>
    <t>Na těchto TF by běhali majitelé levnějších</t>
  </si>
  <si>
    <t>na km</t>
  </si>
  <si>
    <t>Km/hod</t>
  </si>
  <si>
    <t>Košumberk a zpět</t>
  </si>
  <si>
    <t>Peklovce</t>
  </si>
  <si>
    <t>Vanice</t>
  </si>
  <si>
    <t>Okolo Chobotu</t>
  </si>
  <si>
    <t>Fartlek</t>
  </si>
  <si>
    <t>Západní les</t>
  </si>
  <si>
    <t>Knířov</t>
  </si>
  <si>
    <t>Slatina-Chobot</t>
  </si>
  <si>
    <t>Terén</t>
  </si>
  <si>
    <t>Vraclav</t>
  </si>
  <si>
    <t>Uhersko</t>
  </si>
  <si>
    <t>Lhůta - Brteč</t>
  </si>
  <si>
    <t>Brandýs n. Orlicí</t>
  </si>
  <si>
    <t>Volno</t>
  </si>
  <si>
    <t>Běh - Ostřetín  6km - 0:29:11  (4:52 na km)</t>
  </si>
  <si>
    <t>Běh - Ostřetín - cyklostezka  10km - 0:52:59  (5:18 na km)</t>
  </si>
  <si>
    <t>Běh - Ostřetín - cyklostezka  10km - 0:52:06  (5:13 na km)</t>
  </si>
  <si>
    <t>lyžařský kurz Paseky n. Jizerou</t>
  </si>
  <si>
    <t>na dráze, 1°C, slabý déšť</t>
  </si>
  <si>
    <t>Tempa - Gyholi - dráha  4,8km
6x800m, MK=400met, (3:19, 3:22, 3:19, 3:16, 3:18, 3:17)</t>
  </si>
  <si>
    <t>tma, na cyklostezku a zpět, 2°C</t>
  </si>
  <si>
    <t>tma, čerstvý vítr od Holic, na cyklostezku a zpět, 6°C</t>
  </si>
  <si>
    <t>tma, slabý déšť, na cyklostezku a zpět, 2°C</t>
  </si>
  <si>
    <t>Běh - Gyholi - Ředice - rybník  10km - 0:49:08  (4:55 na km)</t>
  </si>
  <si>
    <t>Výklus - Osík  8km - 0:49:00  (6:08 na km)</t>
  </si>
  <si>
    <t>navečer, -6°C, kopcovitá trať, občas špatný povrch</t>
  </si>
  <si>
    <t>Běh - Osík - Višňáry - D.Újezd  13,75km - 1:15:00  (5:27 na km)</t>
  </si>
  <si>
    <t>Terén - Ostřetín - les  11,66km - 1:12:17  (6:12 na km)</t>
  </si>
  <si>
    <t>Tempa - Ostřetín - les  8,33km
6x800m, MK=400met, (3:22, 3:38, 3:24, 3:27, 3:27, 3:21)</t>
  </si>
  <si>
    <t>Osík, Kabát, Višńáry, Říkovice, Jiříkov, D.Újezd, Osík,  -1°C</t>
  </si>
  <si>
    <t>rozběhání cca 1,2 km k lesu, po modré k Jelení, louka za humny, -5°C, první čtyři v lese, liché mírně z kopce, sudé do kopce, poslední dva za humny, poslední seběh k baráku</t>
  </si>
  <si>
    <t>3 km okruh s mírným převýšením + kousek od školy a ke škole, -13°C, slunečno</t>
  </si>
  <si>
    <t>Běh - Gyholi - Podlesí - Kamenec   10km - 0:48:50  (4:53 na km)</t>
  </si>
  <si>
    <t>1. km mírně zkopce, 10. km mírně do kopce, jinak téměř rovina, -7°C, slunečno</t>
  </si>
  <si>
    <t>Běh - Ostřetín - Litětiny  10km - 0:53:05  (5:19 na km)</t>
  </si>
  <si>
    <t>přes Jelení a vlevo po žluté do lesa, +107 m výšky, žlutá cesta nic moc, -8°C</t>
  </si>
  <si>
    <t>Běh - přes Jelení do lesa  13km - 1:04:14  (4:56 na km)</t>
  </si>
  <si>
    <t>do Holic, Zahradní ulicí na Staroholickou a zpět, tma, -12°C</t>
  </si>
  <si>
    <t>Běh - Ostřetín - Holice  12km - 0:59:50  (4:59 na km)</t>
  </si>
  <si>
    <t>větrno, sněhový poprašek, -10°C</t>
  </si>
  <si>
    <t>Tempa - Gyholi - dráha  7,8km
6x800m, MK=400met, (3:07, 3:07, 3:14, 3:10, 3:11, 3:10)</t>
  </si>
  <si>
    <t>sněhový poprašek, trochu kluzko, prosolený sníh se lepí na boty, přepálenej začátek, -8°C, 4:17 (z kopce), 4:19, 4:26, 4.37 (mírně do kopce), 4:39, 4.41 (2x blbý povrch), 4:36 (mírně z kopce), 4:45, 4:55, 4:53 (do kopce)</t>
  </si>
  <si>
    <t>Běh - Ostřetín - Holice  10km - 0:46:13  (4:37 na km)</t>
  </si>
  <si>
    <t>Běh - Gyholi - Podlesí  8km - 0:41:50  (5:14 na km)</t>
  </si>
  <si>
    <t>volnější tempo, v krosovkách ten rozsolenej sníh taky lepí :-( ráno po východu slunce, slunečno, -14°C , v časové tísni 8 km místo 11.</t>
  </si>
  <si>
    <t>Běh - okolo Ostřetína  19km - 1:44:10  (5:29 na km)</t>
  </si>
  <si>
    <t>Volno - nestíhám</t>
  </si>
  <si>
    <t>Volno - podle plánu</t>
  </si>
  <si>
    <t>střídavě asfalt, zmrzlá polní cesta a lesní terén, kopcovitá trasa, -7°C až -10°C, na 7. km incident se psem</t>
  </si>
  <si>
    <t>střídavě nahoru a dolů po vsi, zasněžený chodník, -8°C, slabé sněžení, po deváté večer, veskrze příjemné proběhnutí</t>
  </si>
  <si>
    <t>Běh - Ostřetín  10km - 0:51:48  (5:11 na km)</t>
  </si>
  <si>
    <t>dráha ve škole, čerstvý sníh, -4°C, rozklusání 0,5 km, vyklusání 1 km</t>
  </si>
  <si>
    <t>Tempa - Gyholi - dráha  8,5km
6x800m, MK=450met, (3:11, 3:13, 3:12, 3:12, 3:13, 3:12)</t>
  </si>
  <si>
    <t>ze školy domů</t>
  </si>
  <si>
    <t>Tempa - Holice - Ostřetín  6,37km
5x800m, MK=400met, (3:28, 3:30, 3:25, 3:48, 3:56)</t>
  </si>
  <si>
    <t>tma, hvězdy, -3°C, na horní konec vsi a na konec cyklostezky a zpět, prohrnuté, dosti často ledovatý povrch</t>
  </si>
  <si>
    <t>Běh - Ostřetín - cyklostezka  10,47km - 0:51:22  (4:54 na km)</t>
  </si>
  <si>
    <t>Volno podle plánu</t>
  </si>
  <si>
    <t>tma, chodníky ve vsi namrzlé s homadou velkých louží, cyklostezka o něco lepší, -1°C, volnější tempo</t>
  </si>
  <si>
    <t>Běh - Ostřetín - cyklostezka  13km - 1:12:45  (5:36 na km)</t>
  </si>
  <si>
    <t>Volno - nachlazení</t>
  </si>
  <si>
    <t>dopoledne, slunečno -5°C, neg.split, poprvé víc mrzlo, moc jsem to nepřeháněl</t>
  </si>
  <si>
    <t>dost špatné cesty, kopce 1°C</t>
  </si>
  <si>
    <t xml:space="preserve">Dvě větší a jedno malé stoupání, 8°C, větrno, pocity mizerné, jak po kotníky v blátě, </t>
  </si>
  <si>
    <t>většinou lesní pěšiny, kousek asfaltu k lesu, mokro, teplo</t>
  </si>
  <si>
    <t>1. km mírně z kopce, zbytek skoro rovina, teplo, po dešti</t>
  </si>
  <si>
    <t>v noci mezi 22:30 a 23:30, 3°C, trochu větrno, volněji</t>
  </si>
  <si>
    <t xml:space="preserve">Běh - Ostřetín - cyklostezka  10km - :55:29  (5:33 na km)
</t>
  </si>
  <si>
    <t xml:space="preserve">Běh - Ostřetín - Litětiny  11km - :49:47  (4:32 na km)
</t>
  </si>
  <si>
    <t xml:space="preserve">Běh - Osík - Litomyšl - Benátky  10km - 0:53:12  (5:19 na km)
</t>
  </si>
  <si>
    <t xml:space="preserve">Běh - Ostřetín - Zadní les  12km - 1:01:30  (5:08 na km)
</t>
  </si>
  <si>
    <t>Běh - Ostřetín - Vysoká - Lodrant  16km - 1:17:53  (4:52 na km)</t>
  </si>
  <si>
    <t>skoro jasno, slabý vítr, 10km asfalt, 6 km lehce blátivé lesní cesty, minimální převýšení, 7°C, jednotlivé kilometry mezi 4:46 a 4:57, velmi příjemné proběhnutí</t>
  </si>
  <si>
    <t>slunečné odpoledne, 7°C, ze školy domů, 2. polovina rychlejší</t>
  </si>
  <si>
    <t>Běh - Gyholi - Staré Holice - Ostřetín  10km - 0:48:35  (4:52 na km)</t>
  </si>
  <si>
    <t>slunečno, 3°C, 1 km rozklusání a 1 km výklus</t>
  </si>
  <si>
    <t>Tempa - Gyholi - dráha  9km
6x800m, MK=400met, (3:08, 3:02, 3:06, 3:04, 3:03, 3:00)</t>
  </si>
  <si>
    <t>slunečno, 8°C, přepálený začátek</t>
  </si>
  <si>
    <t>Běh - Ostřetín  - Litětiny  13km - 0:57:56  (4:27 na km)</t>
  </si>
  <si>
    <t xml:space="preserve"> Volno - nestíhám</t>
  </si>
  <si>
    <t>lesem, pomalu, 8°C</t>
  </si>
  <si>
    <t>Výklus - Ostřetín  - do lesa  13km - 1:22:09  (6:19 na km)</t>
  </si>
  <si>
    <t>dost větrno, 8°C, po krumpáčovolopatovém dopoledni</t>
  </si>
  <si>
    <t>Běh - Ostřetín  - Jelení - Borohrádek - cyklostezka  24km - 1:58:26  (4:56 na km)</t>
  </si>
  <si>
    <t>Běh - Ostřetín  10km - 0:43:58  (4:24 na km)</t>
  </si>
  <si>
    <t>výklus po svižné desítce</t>
  </si>
  <si>
    <t>Výklus - Ostřetín  1km - 0:05:40  (5:40 na km)</t>
  </si>
  <si>
    <t xml:space="preserve">večer po 21:30, 6°C, slabý vítr, nahoru a dolů po vsi, svižně,  </t>
  </si>
  <si>
    <t>4:06, 3:59, 4:04, 4:00, 4:11, 4:33</t>
  </si>
  <si>
    <t>rozbahněné lesní cesty, špatný nápad, poslední úsek nejhorší - bláto do kopce :-(</t>
  </si>
  <si>
    <t>Tempa - v lese  8,54km
6x800m, MK=400met, (4:06, 3:59, 4:04, 4:00, 4:11, 4:33)</t>
  </si>
  <si>
    <t xml:space="preserve">večer po západu slunce, nejrychlejší poslední kilometr do kopce, 11°C, </t>
  </si>
  <si>
    <t>Běh - Ostřetín - cyklostezka  13km - 0:56:40  (4:22 na km)</t>
  </si>
  <si>
    <t xml:space="preserve">teplo, slunečno, 10km asfalt, 6 km lesní cesty, </t>
  </si>
  <si>
    <t>Běh - Ostřetín - Lodrant  16km - 1:16:53  (4:48 na km)</t>
  </si>
  <si>
    <t>Ostřetín - Litětiny (kros)</t>
  </si>
  <si>
    <t>teplo, slunečno, navečer, 3km na obrátce asfalt, jinak nepříliš kvalitní polní cesty, občas po poli nebo po louce, cca 100 m převýšení, volnější tempo</t>
  </si>
  <si>
    <t>Běh - Ostřetín - Litětiny (kros)  15,14km - 1:16:48  (5:04 na km)</t>
  </si>
  <si>
    <t>teplo, slunečno, navečer, 3km na obrátce asfalt, jinak nepříliš kvalitní polní cesty, občas po poli nebo po louce, cca 100 m převýšení, volnější tempo, po celém dni s lopatou, rýčem a hráběma na zahradě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</si>
</sst>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0"/>
    <numFmt numFmtId="177" formatCode="#,##0.0"/>
    <numFmt numFmtId="178" formatCode="[$-409]dddd\,\ mmmm\ dd\,\ yyyy"/>
    <numFmt numFmtId="179" formatCode="d\-mmm\-yyyy"/>
    <numFmt numFmtId="180" formatCode="ddd\ d\-mmm\-yyyy"/>
    <numFmt numFmtId="181" formatCode="mmm\-yyyy"/>
    <numFmt numFmtId="182" formatCode="m:ss"/>
    <numFmt numFmtId="183" formatCode="00.00"/>
    <numFmt numFmtId="184" formatCode="[$-409]d\-mmm\-yy;@"/>
    <numFmt numFmtId="185" formatCode="00.0"/>
    <numFmt numFmtId="186" formatCode="0.000000"/>
    <numFmt numFmtId="187" formatCode="ddd\ d\-mmm\-yy"/>
  </numFmts>
  <fonts count="6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2"/>
    </font>
    <font>
      <b/>
      <sz val="7"/>
      <name val="Arial"/>
      <family val="2"/>
    </font>
    <font>
      <sz val="10"/>
      <color indexed="55"/>
      <name val="Arial"/>
      <family val="0"/>
    </font>
    <font>
      <sz val="10"/>
      <color indexed="17"/>
      <name val="Arial"/>
      <family val="0"/>
    </font>
    <font>
      <sz val="10"/>
      <color indexed="53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9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3" fillId="35" borderId="18" xfId="0" applyFont="1" applyFill="1" applyBorder="1" applyAlignment="1">
      <alignment horizontal="center"/>
    </xf>
    <xf numFmtId="176" fontId="3" fillId="35" borderId="18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34" borderId="0" xfId="0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36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6" borderId="0" xfId="0" applyFont="1" applyFill="1" applyAlignment="1">
      <alignment horizontal="center"/>
    </xf>
    <xf numFmtId="0" fontId="3" fillId="37" borderId="18" xfId="0" applyFont="1" applyFill="1" applyBorder="1" applyAlignment="1" applyProtection="1">
      <alignment horizontal="center"/>
      <protection locked="0"/>
    </xf>
    <xf numFmtId="176" fontId="3" fillId="37" borderId="18" xfId="0" applyNumberFormat="1" applyFont="1" applyFill="1" applyBorder="1" applyAlignment="1" applyProtection="1">
      <alignment horizontal="center"/>
      <protection locked="0"/>
    </xf>
    <xf numFmtId="9" fontId="3" fillId="37" borderId="18" xfId="48" applyFont="1" applyFill="1" applyBorder="1" applyAlignment="1" applyProtection="1">
      <alignment horizontal="center"/>
      <protection locked="0"/>
    </xf>
    <xf numFmtId="3" fontId="3" fillId="37" borderId="18" xfId="0" applyNumberFormat="1" applyFont="1" applyFill="1" applyBorder="1" applyAlignment="1" applyProtection="1">
      <alignment horizontal="center"/>
      <protection locked="0"/>
    </xf>
    <xf numFmtId="180" fontId="0" fillId="0" borderId="1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38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Continuous"/>
    </xf>
    <xf numFmtId="0" fontId="3" fillId="36" borderId="21" xfId="0" applyFont="1" applyFill="1" applyBorder="1" applyAlignment="1">
      <alignment horizontal="centerContinuous"/>
    </xf>
    <xf numFmtId="0" fontId="3" fillId="36" borderId="22" xfId="0" applyFont="1" applyFill="1" applyBorder="1" applyAlignment="1">
      <alignment horizontal="centerContinuous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18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39" borderId="10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1" xfId="0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0" xfId="0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6" xfId="0" applyFill="1" applyBorder="1" applyAlignment="1">
      <alignment/>
    </xf>
    <xf numFmtId="14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3" fillId="36" borderId="0" xfId="0" applyFont="1" applyFill="1" applyAlignment="1">
      <alignment/>
    </xf>
    <xf numFmtId="9" fontId="0" fillId="0" borderId="18" xfId="48" applyFont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184" fontId="0" fillId="34" borderId="18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34" borderId="18" xfId="0" applyFill="1" applyBorder="1" applyAlignment="1">
      <alignment/>
    </xf>
    <xf numFmtId="1" fontId="0" fillId="36" borderId="18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38" borderId="20" xfId="0" applyFont="1" applyFill="1" applyBorder="1" applyAlignment="1">
      <alignment horizontal="center"/>
    </xf>
    <xf numFmtId="0" fontId="0" fillId="38" borderId="18" xfId="0" applyFill="1" applyBorder="1" applyAlignment="1">
      <alignment horizontal="centerContinuous"/>
    </xf>
    <xf numFmtId="9" fontId="0" fillId="34" borderId="2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9" fontId="0" fillId="34" borderId="24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9" fontId="3" fillId="34" borderId="24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9" fontId="0" fillId="34" borderId="25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9" fontId="0" fillId="33" borderId="23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9" fontId="3" fillId="33" borderId="2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9" fontId="0" fillId="33" borderId="25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9" fontId="0" fillId="40" borderId="23" xfId="0" applyNumberFormat="1" applyFont="1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9" fontId="3" fillId="40" borderId="24" xfId="0" applyNumberFormat="1" applyFont="1" applyFill="1" applyBorder="1" applyAlignment="1">
      <alignment horizontal="center"/>
    </xf>
    <xf numFmtId="1" fontId="3" fillId="40" borderId="15" xfId="0" applyNumberFormat="1" applyFont="1" applyFill="1" applyBorder="1" applyAlignment="1">
      <alignment horizontal="center"/>
    </xf>
    <xf numFmtId="9" fontId="0" fillId="40" borderId="25" xfId="0" applyNumberFormat="1" applyFont="1" applyFill="1" applyBorder="1" applyAlignment="1">
      <alignment horizontal="center"/>
    </xf>
    <xf numFmtId="1" fontId="0" fillId="40" borderId="16" xfId="0" applyNumberFormat="1" applyFont="1" applyFill="1" applyBorder="1" applyAlignment="1">
      <alignment horizontal="center"/>
    </xf>
    <xf numFmtId="9" fontId="0" fillId="41" borderId="23" xfId="0" applyNumberFormat="1" applyFont="1" applyFill="1" applyBorder="1" applyAlignment="1">
      <alignment horizontal="center"/>
    </xf>
    <xf numFmtId="1" fontId="0" fillId="41" borderId="14" xfId="0" applyNumberFormat="1" applyFont="1" applyFill="1" applyBorder="1" applyAlignment="1">
      <alignment horizontal="center"/>
    </xf>
    <xf numFmtId="9" fontId="0" fillId="41" borderId="25" xfId="0" applyNumberFormat="1" applyFont="1" applyFill="1" applyBorder="1" applyAlignment="1">
      <alignment horizontal="center"/>
    </xf>
    <xf numFmtId="1" fontId="0" fillId="41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8" borderId="18" xfId="0" applyFont="1" applyFill="1" applyBorder="1" applyAlignment="1">
      <alignment horizontal="centerContinuous"/>
    </xf>
    <xf numFmtId="0" fontId="0" fillId="42" borderId="0" xfId="0" applyFill="1" applyAlignment="1">
      <alignment/>
    </xf>
    <xf numFmtId="0" fontId="3" fillId="42" borderId="0" xfId="0" applyFont="1" applyFill="1" applyBorder="1" applyAlignment="1">
      <alignment/>
    </xf>
    <xf numFmtId="0" fontId="3" fillId="42" borderId="20" xfId="0" applyFont="1" applyFill="1" applyBorder="1" applyAlignment="1">
      <alignment horizontal="center"/>
    </xf>
    <xf numFmtId="0" fontId="3" fillId="42" borderId="18" xfId="0" applyFont="1" applyFill="1" applyBorder="1" applyAlignment="1">
      <alignment horizontal="center"/>
    </xf>
    <xf numFmtId="0" fontId="3" fillId="42" borderId="18" xfId="0" applyFont="1" applyFill="1" applyBorder="1" applyAlignment="1">
      <alignment horizontal="centerContinuous"/>
    </xf>
    <xf numFmtId="0" fontId="0" fillId="42" borderId="18" xfId="0" applyFill="1" applyBorder="1" applyAlignment="1">
      <alignment horizontal="centerContinuous"/>
    </xf>
    <xf numFmtId="9" fontId="0" fillId="42" borderId="23" xfId="0" applyNumberFormat="1" applyFill="1" applyBorder="1" applyAlignment="1">
      <alignment horizontal="center"/>
    </xf>
    <xf numFmtId="1" fontId="0" fillId="42" borderId="14" xfId="0" applyNumberFormat="1" applyFill="1" applyBorder="1" applyAlignment="1">
      <alignment horizontal="center"/>
    </xf>
    <xf numFmtId="9" fontId="0" fillId="42" borderId="24" xfId="0" applyNumberFormat="1" applyFont="1" applyFill="1" applyBorder="1" applyAlignment="1">
      <alignment horizontal="center"/>
    </xf>
    <xf numFmtId="1" fontId="0" fillId="42" borderId="15" xfId="0" applyNumberFormat="1" applyFont="1" applyFill="1" applyBorder="1" applyAlignment="1">
      <alignment horizontal="center"/>
    </xf>
    <xf numFmtId="9" fontId="3" fillId="42" borderId="24" xfId="0" applyNumberFormat="1" applyFont="1" applyFill="1" applyBorder="1" applyAlignment="1">
      <alignment horizontal="center"/>
    </xf>
    <xf numFmtId="1" fontId="3" fillId="42" borderId="15" xfId="0" applyNumberFormat="1" applyFont="1" applyFill="1" applyBorder="1" applyAlignment="1">
      <alignment horizontal="center"/>
    </xf>
    <xf numFmtId="9" fontId="0" fillId="42" borderId="25" xfId="0" applyNumberFormat="1" applyFont="1" applyFill="1" applyBorder="1" applyAlignment="1">
      <alignment horizontal="center"/>
    </xf>
    <xf numFmtId="1" fontId="0" fillId="42" borderId="16" xfId="0" applyNumberFormat="1" applyFont="1" applyFill="1" applyBorder="1" applyAlignment="1">
      <alignment horizontal="center"/>
    </xf>
    <xf numFmtId="9" fontId="0" fillId="42" borderId="23" xfId="0" applyNumberFormat="1" applyFont="1" applyFill="1" applyBorder="1" applyAlignment="1">
      <alignment horizontal="center"/>
    </xf>
    <xf numFmtId="1" fontId="0" fillId="42" borderId="14" xfId="0" applyNumberFormat="1" applyFont="1" applyFill="1" applyBorder="1" applyAlignment="1">
      <alignment horizontal="center"/>
    </xf>
    <xf numFmtId="9" fontId="0" fillId="42" borderId="0" xfId="48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24" xfId="0" applyFont="1" applyFill="1" applyBorder="1" applyAlignment="1">
      <alignment horizontal="center"/>
    </xf>
    <xf numFmtId="21" fontId="0" fillId="33" borderId="26" xfId="0" applyNumberFormat="1" applyFill="1" applyBorder="1" applyAlignment="1">
      <alignment horizontal="center"/>
    </xf>
    <xf numFmtId="0" fontId="10" fillId="43" borderId="18" xfId="0" applyFont="1" applyFill="1" applyBorder="1" applyAlignment="1">
      <alignment horizontal="center"/>
    </xf>
    <xf numFmtId="20" fontId="10" fillId="43" borderId="18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20" fontId="3" fillId="0" borderId="18" xfId="0" applyNumberFormat="1" applyFon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175" fontId="0" fillId="0" borderId="18" xfId="0" applyNumberFormat="1" applyFont="1" applyBorder="1" applyAlignment="1">
      <alignment horizontal="center"/>
    </xf>
    <xf numFmtId="175" fontId="0" fillId="0" borderId="18" xfId="0" applyNumberForma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 horizontal="center"/>
    </xf>
    <xf numFmtId="2" fontId="0" fillId="33" borderId="26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0" fontId="0" fillId="0" borderId="18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2" fontId="0" fillId="0" borderId="24" xfId="0" applyNumberFormat="1" applyBorder="1" applyAlignment="1">
      <alignment horizontal="center"/>
    </xf>
    <xf numFmtId="175" fontId="0" fillId="33" borderId="26" xfId="0" applyNumberFormat="1" applyFill="1" applyBorder="1" applyAlignment="1">
      <alignment horizontal="center"/>
    </xf>
    <xf numFmtId="176" fontId="0" fillId="33" borderId="27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74" fontId="3" fillId="33" borderId="26" xfId="0" applyNumberFormat="1" applyFont="1" applyFill="1" applyBorder="1" applyAlignment="1">
      <alignment horizontal="center"/>
    </xf>
    <xf numFmtId="21" fontId="0" fillId="33" borderId="26" xfId="0" applyNumberFormat="1" applyFill="1" applyBorder="1" applyAlignment="1">
      <alignment/>
    </xf>
    <xf numFmtId="21" fontId="3" fillId="34" borderId="23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0" fillId="34" borderId="23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176" fontId="0" fillId="33" borderId="26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7" fontId="16" fillId="0" borderId="18" xfId="0" applyNumberFormat="1" applyFont="1" applyBorder="1" applyAlignment="1">
      <alignment/>
    </xf>
    <xf numFmtId="0" fontId="17" fillId="38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177" fontId="1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9" fontId="0" fillId="0" borderId="18" xfId="48" applyBorder="1" applyAlignment="1">
      <alignment/>
    </xf>
    <xf numFmtId="177" fontId="16" fillId="0" borderId="18" xfId="0" applyNumberFormat="1" applyFont="1" applyBorder="1" applyAlignment="1">
      <alignment/>
    </xf>
    <xf numFmtId="9" fontId="16" fillId="0" borderId="18" xfId="48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 applyProtection="1">
      <alignment/>
      <protection locked="0"/>
    </xf>
    <xf numFmtId="179" fontId="0" fillId="38" borderId="0" xfId="0" applyNumberFormat="1" applyFill="1" applyAlignment="1">
      <alignment/>
    </xf>
    <xf numFmtId="0" fontId="6" fillId="38" borderId="0" xfId="0" applyFont="1" applyFill="1" applyAlignment="1">
      <alignment/>
    </xf>
    <xf numFmtId="187" fontId="0" fillId="0" borderId="18" xfId="0" applyNumberFormat="1" applyBorder="1" applyAlignment="1">
      <alignment/>
    </xf>
    <xf numFmtId="0" fontId="3" fillId="44" borderId="0" xfId="0" applyFont="1" applyFill="1" applyAlignment="1">
      <alignment/>
    </xf>
    <xf numFmtId="0" fontId="0" fillId="44" borderId="0" xfId="0" applyFill="1" applyAlignment="1">
      <alignment/>
    </xf>
    <xf numFmtId="0" fontId="19" fillId="0" borderId="0" xfId="0" applyFont="1" applyAlignment="1">
      <alignment/>
    </xf>
    <xf numFmtId="179" fontId="19" fillId="0" borderId="0" xfId="0" applyNumberFormat="1" applyFont="1" applyAlignment="1">
      <alignment/>
    </xf>
    <xf numFmtId="0" fontId="7" fillId="37" borderId="18" xfId="0" applyFont="1" applyFill="1" applyBorder="1" applyAlignment="1" applyProtection="1">
      <alignment horizontal="left" indent="1"/>
      <protection locked="0"/>
    </xf>
    <xf numFmtId="0" fontId="18" fillId="0" borderId="0" xfId="0" applyFont="1" applyFill="1" applyAlignment="1">
      <alignment/>
    </xf>
    <xf numFmtId="1" fontId="0" fillId="0" borderId="23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9" fontId="0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9" fontId="3" fillId="0" borderId="24" xfId="0" applyNumberFormat="1" applyFont="1" applyFill="1" applyBorder="1" applyAlignment="1">
      <alignment horizontal="center"/>
    </xf>
    <xf numFmtId="9" fontId="0" fillId="0" borderId="0" xfId="48" applyFont="1" applyFill="1" applyAlignment="1">
      <alignment/>
    </xf>
    <xf numFmtId="1" fontId="0" fillId="0" borderId="25" xfId="0" applyNumberFormat="1" applyFont="1" applyFill="1" applyBorder="1" applyAlignment="1">
      <alignment horizontal="center"/>
    </xf>
    <xf numFmtId="9" fontId="0" fillId="0" borderId="25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9" fontId="0" fillId="0" borderId="23" xfId="0" applyNumberFormat="1" applyFont="1" applyFill="1" applyBorder="1" applyAlignment="1">
      <alignment horizontal="center"/>
    </xf>
    <xf numFmtId="0" fontId="1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4" fillId="0" borderId="0" xfId="0" applyFont="1" applyAlignment="1">
      <alignment/>
    </xf>
    <xf numFmtId="9" fontId="0" fillId="0" borderId="0" xfId="48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36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3" fillId="37" borderId="18" xfId="0" applyNumberFormat="1" applyFont="1" applyFill="1" applyBorder="1" applyAlignment="1" applyProtection="1">
      <alignment horizontal="center"/>
      <protection locked="0"/>
    </xf>
    <xf numFmtId="1" fontId="3" fillId="37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180" fontId="0" fillId="0" borderId="19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vertical="center" wrapText="1"/>
    </xf>
    <xf numFmtId="0" fontId="6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79" fontId="3" fillId="37" borderId="20" xfId="0" applyNumberFormat="1" applyFont="1" applyFill="1" applyBorder="1" applyAlignment="1" applyProtection="1">
      <alignment horizontal="left" indent="1"/>
      <protection locked="0"/>
    </xf>
    <xf numFmtId="179" fontId="0" fillId="0" borderId="21" xfId="0" applyNumberFormat="1" applyBorder="1" applyAlignment="1" applyProtection="1">
      <alignment horizontal="left" indent="1"/>
      <protection locked="0"/>
    </xf>
    <xf numFmtId="179" fontId="0" fillId="0" borderId="22" xfId="0" applyNumberFormat="1" applyBorder="1" applyAlignment="1" applyProtection="1">
      <alignment horizontal="left" indent="1"/>
      <protection locked="0"/>
    </xf>
    <xf numFmtId="49" fontId="3" fillId="37" borderId="20" xfId="0" applyNumberFormat="1" applyFont="1" applyFill="1" applyBorder="1" applyAlignment="1" applyProtection="1">
      <alignment/>
      <protection locked="0"/>
    </xf>
    <xf numFmtId="49" fontId="3" fillId="37" borderId="21" xfId="0" applyNumberFormat="1" applyFont="1" applyFill="1" applyBorder="1" applyAlignment="1" applyProtection="1">
      <alignment/>
      <protection locked="0"/>
    </xf>
    <xf numFmtId="49" fontId="3" fillId="37" borderId="22" xfId="0" applyNumberFormat="1" applyFont="1" applyFill="1" applyBorder="1" applyAlignment="1" applyProtection="1">
      <alignment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37" borderId="20" xfId="0" applyFont="1" applyFill="1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179" fontId="0" fillId="37" borderId="23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/>
    </xf>
    <xf numFmtId="4" fontId="0" fillId="37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23"/>
      </font>
    </dxf>
    <dxf>
      <font>
        <color auto="1"/>
      </font>
      <fill>
        <patternFill patternType="solid">
          <bgColor indexed="47"/>
        </patternFill>
      </fill>
    </dxf>
    <dxf>
      <font>
        <b val="0"/>
        <i val="0"/>
        <color indexed="9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55"/>
          <c:w val="0.89825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'Statistika-Sum'!$C$4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(Km)</c:nam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'Statistika-Sum'!$B$5:$B$12</c:f>
              <c:strCache/>
            </c:strRef>
          </c:cat>
          <c:val>
            <c:numRef>
              <c:f>'Statistika-Sum'!$C$5:$C$12</c:f>
              <c:numCache/>
            </c:numRef>
          </c:val>
        </c:ser>
        <c:gapWidth val="30"/>
        <c:axId val="24940200"/>
        <c:axId val="23135209"/>
      </c:barChart>
      <c:lineChart>
        <c:grouping val="standard"/>
        <c:varyColors val="0"/>
        <c:ser>
          <c:idx val="0"/>
          <c:order val="1"/>
          <c:tx>
            <c:strRef>
              <c:f>'Statistika-Sum'!$D$4</c:f>
              <c:strCache>
                <c:ptCount val="1"/>
                <c:pt idx="0">
                  <c:v>Minut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'Statistika-Sum'!$B$5:$B$12</c:f>
              <c:strCache/>
            </c:strRef>
          </c:cat>
          <c:val>
            <c:numRef>
              <c:f>'Statistika-Sum'!$D$5:$D$12</c:f>
              <c:numCache/>
            </c:numRef>
          </c:val>
          <c:smooth val="0"/>
        </c:ser>
        <c:axId val="6890290"/>
        <c:axId val="62012611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0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At val="1"/>
        <c:crossBetween val="between"/>
        <c:dispUnits/>
      </c:valAx>
      <c:catAx>
        <c:axId val="6890290"/>
        <c:scaling>
          <c:orientation val="minMax"/>
        </c:scaling>
        <c:axPos val="b"/>
        <c:delete val="1"/>
        <c:majorTickMark val="out"/>
        <c:minorTickMark val="none"/>
        <c:tickLblPos val="none"/>
        <c:crossAx val="62012611"/>
        <c:crosses val="autoZero"/>
        <c:auto val="0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902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31"/>
          <c:w val="0.677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55"/>
          <c:w val="0.89825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'Statistika-Avg'!$C$4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(Km)</c:name>
            <c:spPr>
              <a:ln w="25400">
                <a:solidFill>
                  <a:srgbClr val="FFFF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'Statistika-Avg'!$B$5:$B$12</c:f>
              <c:strCache/>
            </c:strRef>
          </c:cat>
          <c:val>
            <c:numRef>
              <c:f>'Statistika-Avg'!$C$5:$C$12</c:f>
              <c:numCache/>
            </c:numRef>
          </c:val>
        </c:ser>
        <c:gapWidth val="30"/>
        <c:axId val="21242588"/>
        <c:axId val="56965565"/>
      </c:barChart>
      <c:lineChart>
        <c:grouping val="standard"/>
        <c:varyColors val="0"/>
        <c:ser>
          <c:idx val="0"/>
          <c:order val="1"/>
          <c:tx>
            <c:strRef>
              <c:f>'Statistika-Avg'!$D$4</c:f>
              <c:strCache>
                <c:ptCount val="1"/>
                <c:pt idx="0">
                  <c:v>Minut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'Statistika-Avg'!$B$5:$B$12</c:f>
              <c:strCache/>
            </c:strRef>
          </c:cat>
          <c:val>
            <c:numRef>
              <c:f>'Statistika-Avg'!$D$5:$D$12</c:f>
              <c:numCache/>
            </c:numRef>
          </c:val>
          <c:smooth val="0"/>
        </c:ser>
        <c:axId val="42928038"/>
        <c:axId val="50808023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auto val="0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42588"/>
        <c:crossesAt val="1"/>
        <c:crossBetween val="between"/>
        <c:dispUnits/>
      </c:valAx>
      <c:catAx>
        <c:axId val="42928038"/>
        <c:scaling>
          <c:orientation val="minMax"/>
        </c:scaling>
        <c:axPos val="b"/>
        <c:delete val="1"/>
        <c:majorTickMark val="out"/>
        <c:minorTickMark val="none"/>
        <c:tickLblPos val="none"/>
        <c:crossAx val="50808023"/>
        <c:crosses val="autoZero"/>
        <c:auto val="0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28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31"/>
          <c:w val="0.677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55"/>
          <c:w val="0.89825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v>Km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(Km)</c:name>
            <c:spPr>
              <a:ln w="254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'Statistika-Chng'!$B$6:$B$12</c:f>
              <c:strCache/>
            </c:strRef>
          </c:cat>
          <c:val>
            <c:numRef>
              <c:f>'Statistika-Chng'!$C$6:$C$12</c:f>
              <c:numCache/>
            </c:numRef>
          </c:val>
        </c:ser>
        <c:gapWidth val="30"/>
        <c:axId val="54619024"/>
        <c:axId val="21809169"/>
      </c:barChart>
      <c:lineChart>
        <c:grouping val="standard"/>
        <c:varyColors val="0"/>
        <c:ser>
          <c:idx val="0"/>
          <c:order val="1"/>
          <c:tx>
            <c:v>Minut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'Statistika-Chng'!$B$6:$B$12</c:f>
              <c:strCache/>
            </c:strRef>
          </c:cat>
          <c:val>
            <c:numRef>
              <c:f>'Statistika-Chng'!$D$6:$D$12</c:f>
              <c:numCache/>
            </c:numRef>
          </c:val>
          <c:smooth val="0"/>
        </c:ser>
        <c:axId val="62064794"/>
        <c:axId val="21712235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09169"/>
        <c:crosses val="autoZero"/>
        <c:auto val="0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Změna km [%]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024"/>
        <c:crossesAt val="1"/>
        <c:crossBetween val="between"/>
        <c:dispUnits/>
      </c:valAx>
      <c:catAx>
        <c:axId val="62064794"/>
        <c:scaling>
          <c:orientation val="minMax"/>
        </c:scaling>
        <c:axPos val="b"/>
        <c:delete val="1"/>
        <c:majorTickMark val="out"/>
        <c:minorTickMark val="none"/>
        <c:tickLblPos val="none"/>
        <c:crossAx val="21712235"/>
        <c:crosses val="autoZero"/>
        <c:auto val="0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Změna min. [%]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931"/>
          <c:w val="0.677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55"/>
          <c:w val="0.89825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v>Km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(Km)</c:name>
            <c:spPr>
              <a:ln w="254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'Statistika-Chng2'!$B$6:$B$199</c:f>
              <c:strCache/>
            </c:strRef>
          </c:cat>
          <c:val>
            <c:numRef>
              <c:f>'Statistika-Chng2'!$C$6:$C$12</c:f>
              <c:numCache/>
            </c:numRef>
          </c:val>
        </c:ser>
        <c:gapWidth val="30"/>
        <c:axId val="61192388"/>
        <c:axId val="13860581"/>
      </c:barChart>
      <c:lineChart>
        <c:grouping val="standard"/>
        <c:varyColors val="0"/>
        <c:ser>
          <c:idx val="0"/>
          <c:order val="1"/>
          <c:tx>
            <c:v>Minut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'Statistika-Chng2'!$B$6:$B$199</c:f>
              <c:strCache/>
            </c:strRef>
          </c:cat>
          <c:val>
            <c:numRef>
              <c:f>'Statistika-Chng2'!$D$6:$D$12</c:f>
              <c:numCache/>
            </c:numRef>
          </c:val>
          <c:smooth val="0"/>
        </c:ser>
        <c:axId val="57636366"/>
        <c:axId val="48965247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 val="autoZero"/>
        <c:auto val="0"/>
        <c:lblOffset val="100"/>
        <c:tickLblSkip val="1"/>
        <c:noMultiLvlLbl val="0"/>
      </c:catAx>
      <c:valAx>
        <c:axId val="1386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Změna km [%]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At val="1"/>
        <c:crossBetween val="between"/>
        <c:dispUnits/>
      </c:valAx>
      <c:catAx>
        <c:axId val="57636366"/>
        <c:scaling>
          <c:orientation val="minMax"/>
        </c:scaling>
        <c:axPos val="b"/>
        <c:delete val="1"/>
        <c:majorTickMark val="out"/>
        <c:minorTickMark val="none"/>
        <c:tickLblPos val="none"/>
        <c:crossAx val="48965247"/>
        <c:crosses val="autoZero"/>
        <c:auto val="0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Změna min. [%]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363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931"/>
          <c:w val="0.677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Týdenní objem naběhaných km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9025"/>
          <c:w val="0.89825"/>
          <c:h val="0.7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'Statistika-SumT'!$C$4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(Km)</c:nam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trendline>
            <c:name>4 týdenní klouzavý průměr</c:name>
            <c:spPr>
              <a:ln w="25400">
                <a:solidFill>
                  <a:srgbClr val="000000"/>
                </a:solidFill>
              </a:ln>
            </c:spPr>
            <c:trendlineType val="movingAvg"/>
            <c:period val="4"/>
          </c:trendline>
          <c:cat>
            <c:strRef>
              <c:f>'Statistika-SumT'!$B$5:$B$199</c:f>
              <c:strCache/>
            </c:strRef>
          </c:cat>
          <c:val>
            <c:numRef>
              <c:f>'Statistika-SumT'!$C$5:$C$29</c:f>
              <c:numCache/>
            </c:numRef>
          </c:val>
        </c:ser>
        <c:gapWidth val="10"/>
        <c:axId val="38034040"/>
        <c:axId val="6762041"/>
      </c:barChart>
      <c:catAx>
        <c:axId val="3803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Týden od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0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"/>
          <c:y val="0.937"/>
          <c:w val="0.677"/>
          <c:h val="0.053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7</xdr:col>
      <xdr:colOff>247650</xdr:colOff>
      <xdr:row>4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0" y="247650"/>
          <a:ext cx="35052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182F47"/>
                  </a:gs>
                  <a:gs pos="100000">
                    <a:srgbClr val="336699"/>
                  </a:gs>
                </a:gsLst>
                <a:lin ang="5400000" scaled="1"/>
              </a:gra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Nápověda</a:t>
          </a:r>
        </a:p>
      </xdr:txBody>
    </xdr:sp>
    <xdr:clientData/>
  </xdr:twoCellAnchor>
  <xdr:twoCellAnchor>
    <xdr:from>
      <xdr:col>2</xdr:col>
      <xdr:colOff>28575</xdr:colOff>
      <xdr:row>5</xdr:row>
      <xdr:rowOff>28575</xdr:rowOff>
    </xdr:from>
    <xdr:to>
      <xdr:col>6</xdr:col>
      <xdr:colOff>409575</xdr:colOff>
      <xdr:row>7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14400" y="838200"/>
          <a:ext cx="25241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182F47"/>
                  </a:gs>
                  <a:gs pos="100000">
                    <a:srgbClr val="336699"/>
                  </a:gs>
                </a:gsLst>
                <a:lin ang="5400000" scaled="1"/>
              </a:gra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aneb jak si vést</a:t>
          </a:r>
        </a:p>
      </xdr:txBody>
    </xdr:sp>
    <xdr:clientData/>
  </xdr:twoCellAnchor>
  <xdr:oneCellAnchor>
    <xdr:from>
      <xdr:col>7</xdr:col>
      <xdr:colOff>457200</xdr:colOff>
      <xdr:row>12</xdr:row>
      <xdr:rowOff>76200</xdr:rowOff>
    </xdr:from>
    <xdr:ext cx="1323975" cy="361950"/>
    <xdr:sp>
      <xdr:nvSpPr>
        <xdr:cNvPr id="3" name="Text Box 3"/>
        <xdr:cNvSpPr txBox="1">
          <a:spLocks noChangeArrowheads="1"/>
        </xdr:cNvSpPr>
      </xdr:nvSpPr>
      <xdr:spPr>
        <a:xfrm>
          <a:off x="4095750" y="2124075"/>
          <a:ext cx="1323975" cy="3619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Přidat záznam</a:t>
          </a:r>
        </a:p>
      </xdr:txBody>
    </xdr:sp>
    <xdr:clientData/>
  </xdr:oneCellAnchor>
  <xdr:twoCellAnchor editAs="oneCell">
    <xdr:from>
      <xdr:col>6</xdr:col>
      <xdr:colOff>19050</xdr:colOff>
      <xdr:row>8</xdr:row>
      <xdr:rowOff>104775</xdr:rowOff>
    </xdr:from>
    <xdr:to>
      <xdr:col>9</xdr:col>
      <xdr:colOff>476250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00175"/>
          <a:ext cx="22860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28575</xdr:colOff>
      <xdr:row>1</xdr:row>
      <xdr:rowOff>133350</xdr:rowOff>
    </xdr:from>
    <xdr:ext cx="1323975" cy="361950"/>
    <xdr:sp macro="[0]!TiskAktivnihoSheetu">
      <xdr:nvSpPr>
        <xdr:cNvPr id="5" name="Text Box 7"/>
        <xdr:cNvSpPr txBox="1">
          <a:spLocks noChangeArrowheads="1"/>
        </xdr:cNvSpPr>
      </xdr:nvSpPr>
      <xdr:spPr>
        <a:xfrm>
          <a:off x="4886325" y="295275"/>
          <a:ext cx="1323975" cy="3619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Tisk nápovědy</a:t>
          </a:r>
        </a:p>
      </xdr:txBody>
    </xdr:sp>
    <xdr:clientData fPrintsWithSheet="0"/>
  </xdr:oneCellAnchor>
  <xdr:oneCellAnchor>
    <xdr:from>
      <xdr:col>7</xdr:col>
      <xdr:colOff>390525</xdr:colOff>
      <xdr:row>2</xdr:row>
      <xdr:rowOff>66675</xdr:rowOff>
    </xdr:from>
    <xdr:ext cx="781050" cy="209550"/>
    <xdr:sp>
      <xdr:nvSpPr>
        <xdr:cNvPr id="6" name="AutoShape 8"/>
        <xdr:cNvSpPr>
          <a:spLocks/>
        </xdr:cNvSpPr>
      </xdr:nvSpPr>
      <xdr:spPr>
        <a:xfrm>
          <a:off x="4029075" y="390525"/>
          <a:ext cx="781050" cy="209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gradFill rotWithShape="1">
          <a:gsLst>
            <a:gs pos="0">
              <a:srgbClr val="336699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11</xdr:col>
      <xdr:colOff>247650</xdr:colOff>
      <xdr:row>1</xdr:row>
      <xdr:rowOff>133350</xdr:rowOff>
    </xdr:from>
    <xdr:ext cx="1323975" cy="361950"/>
    <xdr:sp macro="[0]!UkazAbout">
      <xdr:nvSpPr>
        <xdr:cNvPr id="7" name="Text Box 9"/>
        <xdr:cNvSpPr txBox="1">
          <a:spLocks noChangeArrowheads="1"/>
        </xdr:cNvSpPr>
      </xdr:nvSpPr>
      <xdr:spPr>
        <a:xfrm>
          <a:off x="6324600" y="295275"/>
          <a:ext cx="1323975" cy="3619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souboru</a:t>
          </a:r>
        </a:p>
      </xdr:txBody>
    </xdr:sp>
    <xdr:clientData fPrintsWithSheet="0"/>
  </xdr:oneCellAnchor>
  <xdr:twoCellAnchor editAs="oneCell">
    <xdr:from>
      <xdr:col>7</xdr:col>
      <xdr:colOff>133350</xdr:colOff>
      <xdr:row>48</xdr:row>
      <xdr:rowOff>38100</xdr:rowOff>
    </xdr:from>
    <xdr:to>
      <xdr:col>7</xdr:col>
      <xdr:colOff>400050</xdr:colOff>
      <xdr:row>49</xdr:row>
      <xdr:rowOff>104775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8258175"/>
          <a:ext cx="2667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485775</xdr:colOff>
      <xdr:row>5</xdr:row>
      <xdr:rowOff>28575</xdr:rowOff>
    </xdr:from>
    <xdr:to>
      <xdr:col>11</xdr:col>
      <xdr:colOff>390525</xdr:colOff>
      <xdr:row>7</xdr:row>
      <xdr:rowOff>38100</xdr:rowOff>
    </xdr:to>
    <xdr:sp>
      <xdr:nvSpPr>
        <xdr:cNvPr id="9" name="WordArt 11"/>
        <xdr:cNvSpPr>
          <a:spLocks/>
        </xdr:cNvSpPr>
      </xdr:nvSpPr>
      <xdr:spPr>
        <a:xfrm>
          <a:off x="3514725" y="838200"/>
          <a:ext cx="29527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182F47"/>
                  </a:gs>
                  <a:gs pos="100000">
                    <a:srgbClr val="336699"/>
                  </a:gs>
                </a:gsLst>
                <a:lin ang="5400000" scaled="1"/>
              </a:gra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tréninkový deník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14</xdr:row>
      <xdr:rowOff>133350</xdr:rowOff>
    </xdr:from>
    <xdr:to>
      <xdr:col>17</xdr:col>
      <xdr:colOff>533400</xdr:colOff>
      <xdr:row>22</xdr:row>
      <xdr:rowOff>66675</xdr:rowOff>
    </xdr:to>
    <xdr:sp macro="[0]!UkazAbout">
      <xdr:nvSpPr>
        <xdr:cNvPr id="1" name="Rectangle 47"/>
        <xdr:cNvSpPr>
          <a:spLocks/>
        </xdr:cNvSpPr>
      </xdr:nvSpPr>
      <xdr:spPr>
        <a:xfrm>
          <a:off x="4010025" y="2400300"/>
          <a:ext cx="5486400" cy="1228725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238125</xdr:colOff>
      <xdr:row>15</xdr:row>
      <xdr:rowOff>104775</xdr:rowOff>
    </xdr:from>
    <xdr:ext cx="1647825" cy="419100"/>
    <xdr:sp macro="[0]!PridatZaznam">
      <xdr:nvSpPr>
        <xdr:cNvPr id="2" name="Text Box 18"/>
        <xdr:cNvSpPr txBox="1">
          <a:spLocks noChangeArrowheads="1"/>
        </xdr:cNvSpPr>
      </xdr:nvSpPr>
      <xdr:spPr>
        <a:xfrm>
          <a:off x="5895975" y="2533650"/>
          <a:ext cx="1647825" cy="4191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Přidat záznam</a:t>
          </a:r>
        </a:p>
      </xdr:txBody>
    </xdr:sp>
    <xdr:clientData/>
  </xdr:oneCellAnchor>
  <xdr:oneCellAnchor>
    <xdr:from>
      <xdr:col>9</xdr:col>
      <xdr:colOff>133350</xdr:colOff>
      <xdr:row>15</xdr:row>
      <xdr:rowOff>104775</xdr:rowOff>
    </xdr:from>
    <xdr:ext cx="1647825" cy="419100"/>
    <xdr:sp macro="[0]!VycistitPridaniZaznamu">
      <xdr:nvSpPr>
        <xdr:cNvPr id="3" name="Text Box 19"/>
        <xdr:cNvSpPr txBox="1">
          <a:spLocks noChangeArrowheads="1"/>
        </xdr:cNvSpPr>
      </xdr:nvSpPr>
      <xdr:spPr>
        <a:xfrm>
          <a:off x="4133850" y="2533650"/>
          <a:ext cx="1647825" cy="4191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Vyčistit/Inicializovat</a:t>
          </a:r>
        </a:p>
      </xdr:txBody>
    </xdr:sp>
    <xdr:clientData/>
  </xdr:oneCellAnchor>
  <xdr:oneCellAnchor>
    <xdr:from>
      <xdr:col>11</xdr:col>
      <xdr:colOff>219075</xdr:colOff>
      <xdr:row>19</xdr:row>
      <xdr:rowOff>38100</xdr:rowOff>
    </xdr:from>
    <xdr:ext cx="1400175" cy="371475"/>
    <xdr:sp macro="[0]!GotoNapoveda">
      <xdr:nvSpPr>
        <xdr:cNvPr id="4" name="Text Box 46"/>
        <xdr:cNvSpPr txBox="1">
          <a:spLocks noChangeArrowheads="1"/>
        </xdr:cNvSpPr>
      </xdr:nvSpPr>
      <xdr:spPr>
        <a:xfrm>
          <a:off x="5153025" y="3114675"/>
          <a:ext cx="1400175" cy="371475"/>
        </a:xfrm>
        <a:prstGeom prst="rect">
          <a:avLst/>
        </a:prstGeom>
        <a:solidFill>
          <a:srgbClr val="33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Nápověda</a:t>
          </a:r>
        </a:p>
      </xdr:txBody>
    </xdr:sp>
    <xdr:clientData/>
  </xdr:oneCellAnchor>
  <xdr:twoCellAnchor>
    <xdr:from>
      <xdr:col>13</xdr:col>
      <xdr:colOff>104775</xdr:colOff>
      <xdr:row>13</xdr:row>
      <xdr:rowOff>28575</xdr:rowOff>
    </xdr:from>
    <xdr:to>
      <xdr:col>13</xdr:col>
      <xdr:colOff>647700</xdr:colOff>
      <xdr:row>15</xdr:row>
      <xdr:rowOff>66675</xdr:rowOff>
    </xdr:to>
    <xdr:sp>
      <xdr:nvSpPr>
        <xdr:cNvPr id="5" name="AutoShape 38"/>
        <xdr:cNvSpPr>
          <a:spLocks/>
        </xdr:cNvSpPr>
      </xdr:nvSpPr>
      <xdr:spPr>
        <a:xfrm>
          <a:off x="6486525" y="2133600"/>
          <a:ext cx="542925" cy="361950"/>
        </a:xfrm>
        <a:prstGeom prst="downArrow">
          <a:avLst>
            <a:gd name="adj1" fmla="val 10527"/>
            <a:gd name="adj2" fmla="val -25439"/>
          </a:avLst>
        </a:prstGeom>
        <a:gradFill rotWithShape="1">
          <a:gsLst>
            <a:gs pos="0">
              <a:srgbClr val="FFCC99"/>
            </a:gs>
            <a:gs pos="100000">
              <a:srgbClr val="FF99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85725</xdr:rowOff>
    </xdr:from>
    <xdr:to>
      <xdr:col>13</xdr:col>
      <xdr:colOff>533400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2276475" y="5715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85725</xdr:rowOff>
    </xdr:from>
    <xdr:to>
      <xdr:col>13</xdr:col>
      <xdr:colOff>533400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276475" y="5715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85725</xdr:rowOff>
    </xdr:from>
    <xdr:to>
      <xdr:col>13</xdr:col>
      <xdr:colOff>533400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276475" y="5715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85725</xdr:rowOff>
    </xdr:from>
    <xdr:to>
      <xdr:col>13</xdr:col>
      <xdr:colOff>533400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276475" y="5715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85725</xdr:rowOff>
    </xdr:from>
    <xdr:to>
      <xdr:col>13</xdr:col>
      <xdr:colOff>533400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628900" y="571500"/>
        <a:ext cx="58959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14</xdr:row>
      <xdr:rowOff>133350</xdr:rowOff>
    </xdr:from>
    <xdr:to>
      <xdr:col>16</xdr:col>
      <xdr:colOff>1038225</xdr:colOff>
      <xdr:row>35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515225" y="2400300"/>
          <a:ext cx="1990725" cy="3267075"/>
        </a:xfrm>
        <a:custGeom>
          <a:pathLst>
            <a:path h="21600" w="21600">
              <a:moveTo>
                <a:pt x="19121" y="0"/>
              </a:moveTo>
              <a:lnTo>
                <a:pt x="16641" y="4030"/>
              </a:lnTo>
              <a:lnTo>
                <a:pt x="18154" y="4030"/>
              </a:lnTo>
              <a:lnTo>
                <a:pt x="18154" y="18154"/>
              </a:lnTo>
              <a:lnTo>
                <a:pt x="4030" y="18154"/>
              </a:lnTo>
              <a:lnTo>
                <a:pt x="4030" y="16641"/>
              </a:lnTo>
              <a:lnTo>
                <a:pt x="0" y="19121"/>
              </a:lnTo>
              <a:lnTo>
                <a:pt x="4030" y="21600"/>
              </a:lnTo>
              <a:lnTo>
                <a:pt x="4030" y="20087"/>
              </a:lnTo>
              <a:lnTo>
                <a:pt x="20087" y="20087"/>
              </a:lnTo>
              <a:lnTo>
                <a:pt x="20087" y="4030"/>
              </a:lnTo>
              <a:lnTo>
                <a:pt x="21600" y="403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22</xdr:row>
      <xdr:rowOff>95250</xdr:rowOff>
    </xdr:from>
    <xdr:to>
      <xdr:col>5</xdr:col>
      <xdr:colOff>0</xdr:colOff>
      <xdr:row>30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3095625" y="3657600"/>
          <a:ext cx="190500" cy="1333500"/>
        </a:xfrm>
        <a:prstGeom prst="upArrow">
          <a:avLst/>
        </a:prstGeom>
        <a:solidFill>
          <a:srgbClr val="FFFFFF"/>
        </a:solidFill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36</xdr:row>
      <xdr:rowOff>38100</xdr:rowOff>
    </xdr:from>
    <xdr:to>
      <xdr:col>7</xdr:col>
      <xdr:colOff>266700</xdr:colOff>
      <xdr:row>37</xdr:row>
      <xdr:rowOff>85725</xdr:rowOff>
    </xdr:to>
    <xdr:sp>
      <xdr:nvSpPr>
        <xdr:cNvPr id="3" name="AutoShape 5"/>
        <xdr:cNvSpPr>
          <a:spLocks/>
        </xdr:cNvSpPr>
      </xdr:nvSpPr>
      <xdr:spPr>
        <a:xfrm>
          <a:off x="3190875" y="5867400"/>
          <a:ext cx="1304925" cy="209550"/>
        </a:xfrm>
        <a:prstGeom prst="rightArrow">
          <a:avLst/>
        </a:prstGeom>
        <a:solidFill>
          <a:srgbClr val="FFFFFF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K174"/>
  <sheetViews>
    <sheetView showGridLines="0" zoomScalePageLayoutView="0" workbookViewId="0" topLeftCell="I26">
      <selection activeCell="AB30" sqref="AB30"/>
    </sheetView>
  </sheetViews>
  <sheetFormatPr defaultColWidth="9.140625" defaultRowHeight="12.75"/>
  <cols>
    <col min="1" max="1" width="4.140625" style="0" customWidth="1"/>
    <col min="3" max="3" width="4.7109375" style="182" customWidth="1"/>
  </cols>
  <sheetData>
    <row r="2" ht="12.75">
      <c r="B2" s="52"/>
    </row>
    <row r="3" ht="12.75"/>
    <row r="4" ht="12.75"/>
    <row r="5" ht="12.75"/>
    <row r="9" spans="2:5" ht="12.75">
      <c r="B9" s="188" t="s">
        <v>117</v>
      </c>
      <c r="C9" s="179"/>
      <c r="D9" s="181"/>
      <c r="E9" s="181"/>
    </row>
    <row r="10" spans="2:11" ht="21" customHeight="1">
      <c r="B10" s="181"/>
      <c r="C10" s="187" t="s">
        <v>102</v>
      </c>
      <c r="D10" s="180" t="s">
        <v>109</v>
      </c>
      <c r="E10" s="184"/>
      <c r="F10" s="185"/>
      <c r="G10" s="185"/>
      <c r="H10" s="185"/>
      <c r="I10" s="185"/>
      <c r="J10" s="185"/>
      <c r="K10" s="185"/>
    </row>
    <row r="11" spans="2:11" ht="12.75">
      <c r="B11" s="181"/>
      <c r="C11" s="187" t="s">
        <v>103</v>
      </c>
      <c r="D11" s="180" t="s">
        <v>108</v>
      </c>
      <c r="E11" s="184"/>
      <c r="F11" s="185"/>
      <c r="G11" s="185"/>
      <c r="H11" s="185"/>
      <c r="I11" s="185"/>
      <c r="J11" s="185"/>
      <c r="K11" s="185"/>
    </row>
    <row r="12" spans="2:11" ht="12.75">
      <c r="B12" s="181"/>
      <c r="C12" s="187" t="s">
        <v>104</v>
      </c>
      <c r="D12" s="180" t="s">
        <v>107</v>
      </c>
      <c r="E12" s="184"/>
      <c r="F12" s="185"/>
      <c r="G12" s="185"/>
      <c r="H12" s="185"/>
      <c r="I12" s="185"/>
      <c r="J12" s="185"/>
      <c r="K12" s="185"/>
    </row>
    <row r="13" spans="2:11" ht="39.75" customHeight="1">
      <c r="B13" s="181"/>
      <c r="C13" s="187" t="s">
        <v>105</v>
      </c>
      <c r="D13" s="180" t="s">
        <v>106</v>
      </c>
      <c r="E13" s="184"/>
      <c r="F13" s="185"/>
      <c r="G13" s="185"/>
      <c r="H13" s="185"/>
      <c r="I13" s="185"/>
      <c r="J13" s="185"/>
      <c r="K13" s="185"/>
    </row>
    <row r="14" spans="2:11" ht="12.75">
      <c r="B14" s="181"/>
      <c r="C14" s="183"/>
      <c r="D14" s="184"/>
      <c r="E14" s="184"/>
      <c r="F14" s="185"/>
      <c r="G14" s="185"/>
      <c r="H14" s="185"/>
      <c r="I14" s="185"/>
      <c r="J14" s="185"/>
      <c r="K14" s="185"/>
    </row>
    <row r="15" spans="2:11" ht="12.75">
      <c r="B15" s="181"/>
      <c r="C15" s="183"/>
      <c r="D15" s="184" t="s">
        <v>110</v>
      </c>
      <c r="E15" s="184"/>
      <c r="F15" s="185"/>
      <c r="G15" s="185"/>
      <c r="H15" s="185"/>
      <c r="I15" s="185"/>
      <c r="J15" s="185"/>
      <c r="K15" s="185"/>
    </row>
    <row r="16" spans="2:11" ht="12.75">
      <c r="B16" s="181"/>
      <c r="C16" s="183"/>
      <c r="D16" s="184"/>
      <c r="E16" s="184"/>
      <c r="F16" s="185"/>
      <c r="G16" s="185"/>
      <c r="H16" s="185"/>
      <c r="I16" s="185"/>
      <c r="J16" s="185"/>
      <c r="K16" s="185"/>
    </row>
    <row r="17" spans="2:11" ht="12.75">
      <c r="B17" s="181"/>
      <c r="C17" s="183"/>
      <c r="D17" s="186" t="s">
        <v>116</v>
      </c>
      <c r="E17" s="184"/>
      <c r="F17" s="185"/>
      <c r="G17" s="185"/>
      <c r="H17" s="185"/>
      <c r="I17" s="185"/>
      <c r="J17" s="185"/>
      <c r="K17" s="185"/>
    </row>
    <row r="18" spans="2:11" ht="12.75">
      <c r="B18" s="181"/>
      <c r="C18" s="183"/>
      <c r="D18" s="184" t="s">
        <v>127</v>
      </c>
      <c r="E18" s="184"/>
      <c r="F18" s="185"/>
      <c r="G18" s="185"/>
      <c r="H18" s="185"/>
      <c r="I18" s="185"/>
      <c r="J18" s="185"/>
      <c r="K18" s="185"/>
    </row>
    <row r="19" spans="2:11" ht="12.75">
      <c r="B19" s="181"/>
      <c r="C19" s="183"/>
      <c r="D19" s="184" t="s">
        <v>111</v>
      </c>
      <c r="E19" s="184"/>
      <c r="F19" s="185"/>
      <c r="G19" s="185"/>
      <c r="H19" s="185"/>
      <c r="I19" s="185"/>
      <c r="J19" s="185"/>
      <c r="K19" s="185"/>
    </row>
    <row r="20" spans="2:11" ht="12.75">
      <c r="B20" s="181"/>
      <c r="C20" s="183"/>
      <c r="D20" s="184"/>
      <c r="E20" s="184"/>
      <c r="F20" s="185"/>
      <c r="G20" s="185"/>
      <c r="H20" s="185"/>
      <c r="I20" s="185"/>
      <c r="J20" s="185"/>
      <c r="K20" s="185"/>
    </row>
    <row r="21" spans="2:11" ht="12.75">
      <c r="B21" s="181"/>
      <c r="C21" s="183"/>
      <c r="D21" s="184" t="s">
        <v>112</v>
      </c>
      <c r="E21" s="184"/>
      <c r="F21" s="185"/>
      <c r="G21" s="185"/>
      <c r="H21" s="185"/>
      <c r="I21" s="185"/>
      <c r="J21" s="185"/>
      <c r="K21" s="185"/>
    </row>
    <row r="22" spans="2:11" ht="12.75">
      <c r="B22" s="181"/>
      <c r="C22" s="183"/>
      <c r="D22" s="184" t="s">
        <v>113</v>
      </c>
      <c r="E22" s="184"/>
      <c r="F22" s="185"/>
      <c r="G22" s="185"/>
      <c r="H22" s="185"/>
      <c r="I22" s="185"/>
      <c r="J22" s="185"/>
      <c r="K22" s="185"/>
    </row>
    <row r="23" spans="2:11" ht="12.75">
      <c r="B23" s="181"/>
      <c r="C23" s="183"/>
      <c r="D23" s="184" t="s">
        <v>114</v>
      </c>
      <c r="E23" s="184"/>
      <c r="F23" s="185"/>
      <c r="G23" s="185"/>
      <c r="H23" s="185"/>
      <c r="I23" s="185"/>
      <c r="J23" s="185"/>
      <c r="K23" s="185"/>
    </row>
    <row r="24" spans="2:11" ht="12.75">
      <c r="B24" s="181"/>
      <c r="C24" s="183"/>
      <c r="D24" s="184" t="s">
        <v>115</v>
      </c>
      <c r="E24" s="184"/>
      <c r="F24" s="185"/>
      <c r="G24" s="185"/>
      <c r="H24" s="185"/>
      <c r="I24" s="185"/>
      <c r="J24" s="185"/>
      <c r="K24" s="185"/>
    </row>
    <row r="25" spans="2:11" ht="12.75">
      <c r="B25" s="181"/>
      <c r="C25" s="183"/>
      <c r="D25" s="184"/>
      <c r="E25" s="184"/>
      <c r="F25" s="185"/>
      <c r="G25" s="185"/>
      <c r="H25" s="185"/>
      <c r="I25" s="185"/>
      <c r="J25" s="185"/>
      <c r="K25" s="185"/>
    </row>
    <row r="26" spans="2:11" ht="12.75">
      <c r="B26" s="181"/>
      <c r="C26" s="183"/>
      <c r="D26" s="184" t="s">
        <v>118</v>
      </c>
      <c r="E26" s="184"/>
      <c r="F26" s="185"/>
      <c r="G26" s="185"/>
      <c r="H26" s="185"/>
      <c r="I26" s="185"/>
      <c r="J26" s="185"/>
      <c r="K26" s="185"/>
    </row>
    <row r="27" spans="2:11" ht="12.75">
      <c r="B27" s="181"/>
      <c r="C27" s="183"/>
      <c r="D27" s="184" t="s">
        <v>120</v>
      </c>
      <c r="E27" s="184"/>
      <c r="F27" s="185"/>
      <c r="G27" s="185"/>
      <c r="H27" s="185"/>
      <c r="I27" s="185"/>
      <c r="J27" s="185"/>
      <c r="K27" s="185"/>
    </row>
    <row r="28" spans="2:11" ht="12.75">
      <c r="B28" s="181"/>
      <c r="C28" s="183"/>
      <c r="D28" s="184" t="s">
        <v>121</v>
      </c>
      <c r="E28" s="184"/>
      <c r="F28" s="185"/>
      <c r="G28" s="185"/>
      <c r="H28" s="185"/>
      <c r="I28" s="185"/>
      <c r="J28" s="185"/>
      <c r="K28" s="185"/>
    </row>
    <row r="29" spans="2:11" ht="12.75">
      <c r="B29" s="181"/>
      <c r="C29" s="183"/>
      <c r="D29" s="184"/>
      <c r="E29" s="184"/>
      <c r="F29" s="185"/>
      <c r="G29" s="185"/>
      <c r="H29" s="185"/>
      <c r="I29" s="185"/>
      <c r="J29" s="185"/>
      <c r="K29" s="185"/>
    </row>
    <row r="30" spans="2:11" ht="12.75">
      <c r="B30" s="181"/>
      <c r="C30" s="183"/>
      <c r="D30" s="184" t="s">
        <v>134</v>
      </c>
      <c r="E30" s="184"/>
      <c r="F30" s="185"/>
      <c r="G30" s="185"/>
      <c r="H30" s="185"/>
      <c r="I30" s="185"/>
      <c r="J30" s="185"/>
      <c r="K30" s="185"/>
    </row>
    <row r="31" spans="2:11" ht="12.75">
      <c r="B31" s="181"/>
      <c r="C31" s="183"/>
      <c r="D31" s="184" t="s">
        <v>135</v>
      </c>
      <c r="E31" s="184"/>
      <c r="F31" s="185"/>
      <c r="G31" s="185"/>
      <c r="H31" s="185"/>
      <c r="I31" s="185"/>
      <c r="J31" s="185"/>
      <c r="K31" s="185"/>
    </row>
    <row r="32" spans="2:11" ht="12.75">
      <c r="B32" s="181"/>
      <c r="C32" s="183"/>
      <c r="D32" s="184"/>
      <c r="E32" s="184"/>
      <c r="F32" s="185"/>
      <c r="G32" s="185"/>
      <c r="H32" s="185"/>
      <c r="I32" s="185"/>
      <c r="J32" s="185"/>
      <c r="K32" s="185"/>
    </row>
    <row r="33" spans="2:11" ht="12.75">
      <c r="B33" s="188" t="s">
        <v>119</v>
      </c>
      <c r="C33" s="183"/>
      <c r="D33" s="184"/>
      <c r="E33" s="184"/>
      <c r="F33" s="185"/>
      <c r="G33" s="185"/>
      <c r="H33" s="185"/>
      <c r="I33" s="185"/>
      <c r="J33" s="185"/>
      <c r="K33" s="185"/>
    </row>
    <row r="34" spans="2:11" ht="12.75">
      <c r="B34" s="181"/>
      <c r="C34" s="187" t="s">
        <v>102</v>
      </c>
      <c r="D34" s="180" t="s">
        <v>122</v>
      </c>
      <c r="E34" s="184"/>
      <c r="F34" s="185"/>
      <c r="G34" s="185"/>
      <c r="H34" s="185"/>
      <c r="I34" s="185"/>
      <c r="J34" s="185"/>
      <c r="K34" s="185"/>
    </row>
    <row r="35" ht="12.75">
      <c r="D35" s="184" t="s">
        <v>123</v>
      </c>
    </row>
    <row r="36" ht="12.75">
      <c r="D36" s="184" t="s">
        <v>129</v>
      </c>
    </row>
    <row r="37" ht="12.75">
      <c r="D37" s="184" t="s">
        <v>124</v>
      </c>
    </row>
    <row r="38" ht="12.75">
      <c r="D38" s="184" t="s">
        <v>125</v>
      </c>
    </row>
    <row r="40" spans="3:4" ht="12.75">
      <c r="C40" s="187" t="s">
        <v>103</v>
      </c>
      <c r="D40" s="180" t="s">
        <v>126</v>
      </c>
    </row>
    <row r="41" ht="12.75">
      <c r="D41" s="184" t="s">
        <v>128</v>
      </c>
    </row>
    <row r="42" ht="12.75">
      <c r="D42" s="184" t="s">
        <v>131</v>
      </c>
    </row>
    <row r="44" spans="3:4" ht="12.75">
      <c r="C44" s="187" t="s">
        <v>104</v>
      </c>
      <c r="D44" s="180" t="s">
        <v>130</v>
      </c>
    </row>
    <row r="45" ht="12.75">
      <c r="D45" s="185" t="s">
        <v>132</v>
      </c>
    </row>
    <row r="46" ht="12.75">
      <c r="D46" s="185" t="s">
        <v>133</v>
      </c>
    </row>
    <row r="47" spans="2:4" ht="12.75">
      <c r="B47" s="185"/>
      <c r="D47" s="202" t="s">
        <v>152</v>
      </c>
    </row>
    <row r="48" spans="2:4" ht="12.75">
      <c r="B48" s="185"/>
      <c r="D48" s="202" t="s">
        <v>153</v>
      </c>
    </row>
    <row r="49" spans="2:4" ht="12.75">
      <c r="B49" s="185"/>
      <c r="D49" s="202" t="s">
        <v>154</v>
      </c>
    </row>
    <row r="50" spans="2:4" ht="12.75">
      <c r="B50" s="185"/>
      <c r="D50" s="185"/>
    </row>
    <row r="51" spans="2:4" ht="12.75">
      <c r="B51" s="196" t="s">
        <v>139</v>
      </c>
      <c r="D51" s="185"/>
    </row>
    <row r="52" spans="2:3" ht="12.75">
      <c r="B52" s="185"/>
      <c r="C52" s="195" t="s">
        <v>140</v>
      </c>
    </row>
    <row r="53" spans="2:3" ht="12.75">
      <c r="B53" s="185"/>
      <c r="C53" s="195" t="s">
        <v>141</v>
      </c>
    </row>
    <row r="54" spans="2:3" ht="12.75">
      <c r="B54" s="185"/>
      <c r="C54" s="195"/>
    </row>
    <row r="55" spans="2:3" ht="12.75">
      <c r="B55" s="185"/>
      <c r="C55" s="195" t="s">
        <v>142</v>
      </c>
    </row>
    <row r="56" spans="2:3" ht="12.75">
      <c r="B56" s="185"/>
      <c r="C56" s="195" t="s">
        <v>151</v>
      </c>
    </row>
    <row r="57" spans="2:3" ht="12.75">
      <c r="B57" s="185"/>
      <c r="C57" s="195" t="s">
        <v>143</v>
      </c>
    </row>
    <row r="58" spans="2:3" ht="12.75">
      <c r="B58" s="185"/>
      <c r="C58" s="195"/>
    </row>
    <row r="59" spans="2:3" ht="12.75">
      <c r="B59" s="196" t="s">
        <v>144</v>
      </c>
      <c r="C59" s="195"/>
    </row>
    <row r="60" spans="2:3" ht="12.75">
      <c r="B60" s="185"/>
      <c r="C60" s="195" t="s">
        <v>155</v>
      </c>
    </row>
    <row r="61" spans="2:3" ht="12.75">
      <c r="B61" s="185"/>
      <c r="C61" s="195" t="s">
        <v>156</v>
      </c>
    </row>
    <row r="62" spans="2:3" ht="12.75">
      <c r="B62" s="185"/>
      <c r="C62" s="195" t="s">
        <v>157</v>
      </c>
    </row>
    <row r="63" spans="2:3" ht="12.75">
      <c r="B63" s="185"/>
      <c r="C63" s="195"/>
    </row>
    <row r="64" spans="2:3" ht="12.75">
      <c r="B64" s="185"/>
      <c r="C64" s="195" t="s">
        <v>163</v>
      </c>
    </row>
    <row r="65" spans="2:3" ht="12.75">
      <c r="B65" s="185"/>
      <c r="C65" s="195"/>
    </row>
    <row r="66" spans="2:3" ht="12.75">
      <c r="B66" s="196" t="s">
        <v>145</v>
      </c>
      <c r="C66" s="195"/>
    </row>
    <row r="67" spans="2:3" ht="12.75">
      <c r="B67" s="185"/>
      <c r="C67" s="195" t="s">
        <v>146</v>
      </c>
    </row>
    <row r="68" spans="2:3" ht="12.75">
      <c r="B68" s="185"/>
      <c r="C68" s="195" t="s">
        <v>147</v>
      </c>
    </row>
    <row r="69" spans="2:3" ht="12.75">
      <c r="B69" s="185"/>
      <c r="C69" s="195" t="s">
        <v>148</v>
      </c>
    </row>
    <row r="70" spans="2:3" ht="12.75">
      <c r="B70" s="185"/>
      <c r="C70" s="195" t="s">
        <v>149</v>
      </c>
    </row>
    <row r="71" spans="2:3" ht="12.75">
      <c r="B71" s="185"/>
      <c r="C71" s="195"/>
    </row>
    <row r="72" spans="2:3" ht="12.75">
      <c r="B72" s="185"/>
      <c r="C72" s="195" t="s">
        <v>150</v>
      </c>
    </row>
    <row r="73" spans="2:3" ht="12.75">
      <c r="B73" s="185"/>
      <c r="C73" s="195"/>
    </row>
    <row r="74" spans="2:3" ht="12.75">
      <c r="B74" s="185"/>
      <c r="C74" s="195"/>
    </row>
    <row r="75" spans="2:3" ht="12.75">
      <c r="B75" s="185"/>
      <c r="C75" s="195"/>
    </row>
    <row r="76" spans="2:3" ht="12.75">
      <c r="B76" s="185"/>
      <c r="C76" s="195"/>
    </row>
    <row r="77" spans="2:3" ht="12.75">
      <c r="B77" s="185"/>
      <c r="C77" s="195"/>
    </row>
    <row r="78" spans="2:3" ht="12.75">
      <c r="B78" s="185"/>
      <c r="C78" s="195"/>
    </row>
    <row r="79" spans="2:3" ht="12.75">
      <c r="B79" s="185"/>
      <c r="C79" s="195"/>
    </row>
    <row r="80" spans="2:3" ht="12.75">
      <c r="B80" s="185"/>
      <c r="C80" s="195"/>
    </row>
    <row r="81" spans="2:3" ht="12.75">
      <c r="B81" s="185"/>
      <c r="C81" s="195"/>
    </row>
    <row r="82" spans="2:3" ht="12.75">
      <c r="B82" s="185"/>
      <c r="C82" s="195"/>
    </row>
    <row r="83" spans="2:3" ht="12.75">
      <c r="B83" s="185"/>
      <c r="C83" s="195"/>
    </row>
    <row r="84" spans="2:3" ht="12.75">
      <c r="B84" s="185"/>
      <c r="C84" s="195"/>
    </row>
    <row r="85" spans="2:3" ht="12.75">
      <c r="B85" s="185"/>
      <c r="C85" s="195"/>
    </row>
    <row r="86" spans="2:3" ht="12.75">
      <c r="B86" s="185"/>
      <c r="C86" s="195"/>
    </row>
    <row r="87" spans="2:3" ht="12.75">
      <c r="B87" s="185"/>
      <c r="C87" s="195"/>
    </row>
    <row r="88" spans="2:3" ht="12.75">
      <c r="B88" s="185"/>
      <c r="C88" s="195"/>
    </row>
    <row r="89" spans="2:3" ht="12.75">
      <c r="B89" s="185"/>
      <c r="C89" s="195"/>
    </row>
    <row r="90" spans="2:3" ht="12.75">
      <c r="B90" s="185"/>
      <c r="C90" s="195"/>
    </row>
    <row r="91" spans="2:3" ht="12.75">
      <c r="B91" s="185"/>
      <c r="C91" s="195"/>
    </row>
    <row r="92" spans="2:3" ht="12.75">
      <c r="B92" s="185"/>
      <c r="C92" s="195"/>
    </row>
    <row r="93" spans="2:3" ht="12.75">
      <c r="B93" s="185"/>
      <c r="C93" s="195"/>
    </row>
    <row r="94" spans="2:3" ht="12.75">
      <c r="B94" s="185"/>
      <c r="C94" s="195"/>
    </row>
    <row r="95" spans="2:3" ht="12.75">
      <c r="B95" s="185"/>
      <c r="C95" s="195"/>
    </row>
    <row r="96" spans="2:3" ht="12.75">
      <c r="B96" s="185"/>
      <c r="C96" s="195"/>
    </row>
    <row r="97" spans="2:3" ht="12.75">
      <c r="B97" s="185"/>
      <c r="C97" s="195"/>
    </row>
    <row r="98" spans="2:3" ht="12.75">
      <c r="B98" s="185"/>
      <c r="C98" s="195"/>
    </row>
    <row r="99" spans="2:3" ht="12.75">
      <c r="B99" s="185"/>
      <c r="C99" s="195"/>
    </row>
    <row r="100" spans="2:3" ht="12.75">
      <c r="B100" s="185"/>
      <c r="C100" s="195"/>
    </row>
    <row r="101" spans="2:3" ht="12.75">
      <c r="B101" s="185"/>
      <c r="C101" s="195"/>
    </row>
    <row r="102" spans="2:3" ht="12.75">
      <c r="B102" s="185"/>
      <c r="C102" s="195"/>
    </row>
    <row r="103" spans="2:3" ht="12.75">
      <c r="B103" s="185"/>
      <c r="C103" s="195"/>
    </row>
    <row r="104" spans="2:3" ht="12.75">
      <c r="B104" s="185"/>
      <c r="C104" s="195"/>
    </row>
    <row r="105" spans="2:3" ht="12.75">
      <c r="B105" s="185"/>
      <c r="C105" s="195"/>
    </row>
    <row r="106" spans="2:3" ht="12.75">
      <c r="B106" s="185"/>
      <c r="C106" s="195"/>
    </row>
    <row r="107" spans="2:3" ht="12.75">
      <c r="B107" s="185"/>
      <c r="C107" s="195"/>
    </row>
    <row r="108" spans="2:3" ht="12.75">
      <c r="B108" s="185"/>
      <c r="C108" s="195"/>
    </row>
    <row r="109" spans="2:3" ht="12.75">
      <c r="B109" s="185"/>
      <c r="C109" s="195"/>
    </row>
    <row r="110" spans="2:3" ht="12.75">
      <c r="B110" s="185"/>
      <c r="C110" s="195"/>
    </row>
    <row r="111" spans="2:3" ht="12.75">
      <c r="B111" s="185"/>
      <c r="C111" s="195"/>
    </row>
    <row r="112" spans="2:3" ht="12.75">
      <c r="B112" s="185"/>
      <c r="C112" s="195"/>
    </row>
    <row r="113" spans="2:3" ht="12.75">
      <c r="B113" s="185"/>
      <c r="C113" s="195"/>
    </row>
    <row r="114" spans="2:3" ht="12.75">
      <c r="B114" s="185"/>
      <c r="C114" s="195"/>
    </row>
    <row r="115" spans="2:3" ht="12.75">
      <c r="B115" s="185"/>
      <c r="C115" s="195"/>
    </row>
    <row r="116" spans="2:3" ht="12.75">
      <c r="B116" s="185"/>
      <c r="C116" s="195"/>
    </row>
    <row r="117" spans="2:3" ht="12.75">
      <c r="B117" s="185"/>
      <c r="C117" s="195"/>
    </row>
    <row r="118" spans="2:3" ht="12.75">
      <c r="B118" s="185"/>
      <c r="C118" s="195"/>
    </row>
    <row r="119" spans="2:3" ht="12.75">
      <c r="B119" s="185"/>
      <c r="C119" s="195"/>
    </row>
    <row r="120" spans="2:3" ht="12.75">
      <c r="B120" s="185"/>
      <c r="C120" s="195"/>
    </row>
    <row r="121" spans="2:3" ht="12.75">
      <c r="B121" s="185"/>
      <c r="C121" s="195"/>
    </row>
    <row r="122" spans="2:3" ht="12.75">
      <c r="B122" s="185"/>
      <c r="C122" s="195"/>
    </row>
    <row r="123" spans="2:3" ht="12.75">
      <c r="B123" s="185"/>
      <c r="C123" s="195"/>
    </row>
    <row r="124" spans="2:3" ht="12.75">
      <c r="B124" s="185"/>
      <c r="C124" s="195"/>
    </row>
    <row r="125" spans="2:3" ht="12.75">
      <c r="B125" s="185"/>
      <c r="C125" s="195"/>
    </row>
    <row r="126" spans="2:3" ht="12.75">
      <c r="B126" s="185"/>
      <c r="C126" s="195"/>
    </row>
    <row r="127" spans="2:3" ht="12.75">
      <c r="B127" s="185"/>
      <c r="C127" s="195"/>
    </row>
    <row r="128" spans="2:3" ht="12.75">
      <c r="B128" s="185"/>
      <c r="C128" s="195"/>
    </row>
    <row r="129" spans="2:3" ht="12.75">
      <c r="B129" s="185"/>
      <c r="C129" s="195"/>
    </row>
    <row r="130" spans="2:3" ht="12.75">
      <c r="B130" s="185"/>
      <c r="C130" s="195"/>
    </row>
    <row r="131" spans="2:3" ht="12.75">
      <c r="B131" s="185"/>
      <c r="C131" s="195"/>
    </row>
    <row r="132" spans="2:3" ht="12.75">
      <c r="B132" s="185"/>
      <c r="C132" s="195"/>
    </row>
    <row r="133" spans="2:3" ht="12.75">
      <c r="B133" s="185"/>
      <c r="C133" s="195"/>
    </row>
    <row r="134" spans="2:3" ht="12.75">
      <c r="B134" s="185"/>
      <c r="C134" s="195"/>
    </row>
    <row r="135" spans="2:3" ht="12.75">
      <c r="B135" s="185"/>
      <c r="C135" s="195"/>
    </row>
    <row r="136" spans="2:3" ht="12.75">
      <c r="B136" s="185"/>
      <c r="C136" s="195"/>
    </row>
    <row r="137" spans="2:3" ht="12.75">
      <c r="B137" s="185"/>
      <c r="C137" s="195"/>
    </row>
    <row r="138" spans="2:3" ht="12.75">
      <c r="B138" s="185"/>
      <c r="C138" s="195"/>
    </row>
    <row r="139" spans="2:3" ht="12.75">
      <c r="B139" s="185"/>
      <c r="C139" s="195"/>
    </row>
    <row r="140" spans="2:3" ht="12.75">
      <c r="B140" s="185"/>
      <c r="C140" s="195"/>
    </row>
    <row r="141" spans="2:3" ht="12.75">
      <c r="B141" s="185"/>
      <c r="C141" s="195"/>
    </row>
    <row r="142" spans="2:3" ht="12.75">
      <c r="B142" s="185"/>
      <c r="C142" s="195"/>
    </row>
    <row r="143" spans="2:3" ht="12.75">
      <c r="B143" s="185"/>
      <c r="C143" s="195"/>
    </row>
    <row r="144" ht="12.75">
      <c r="B144" s="185"/>
    </row>
    <row r="145" ht="12.75">
      <c r="B145" s="185"/>
    </row>
    <row r="146" ht="12.75">
      <c r="B146" s="185"/>
    </row>
    <row r="147" ht="12.75">
      <c r="B147" s="185"/>
    </row>
    <row r="148" ht="12.75">
      <c r="B148" s="185"/>
    </row>
    <row r="149" ht="12.75">
      <c r="B149" s="185"/>
    </row>
    <row r="150" ht="12.75">
      <c r="B150" s="185"/>
    </row>
    <row r="151" ht="12.75">
      <c r="B151" s="185"/>
    </row>
    <row r="152" ht="12.75">
      <c r="B152" s="185"/>
    </row>
    <row r="153" ht="12.75">
      <c r="B153" s="185"/>
    </row>
    <row r="154" ht="12.75">
      <c r="B154" s="185"/>
    </row>
    <row r="155" ht="12.75">
      <c r="B155" s="185"/>
    </row>
    <row r="156" ht="12.75">
      <c r="B156" s="185"/>
    </row>
    <row r="157" ht="12.75">
      <c r="B157" s="185"/>
    </row>
    <row r="158" ht="12.75">
      <c r="B158" s="185"/>
    </row>
    <row r="159" ht="12.75">
      <c r="B159" s="185"/>
    </row>
    <row r="160" ht="12.75">
      <c r="B160" s="185"/>
    </row>
    <row r="161" ht="12.75">
      <c r="B161" s="185"/>
    </row>
    <row r="162" ht="12.75">
      <c r="B162" s="185"/>
    </row>
    <row r="163" ht="12.75">
      <c r="B163" s="185"/>
    </row>
    <row r="164" ht="12.75">
      <c r="B164" s="185"/>
    </row>
    <row r="165" ht="12.75">
      <c r="B165" s="185"/>
    </row>
    <row r="166" ht="12.75">
      <c r="B166" s="185"/>
    </row>
    <row r="167" ht="12.75">
      <c r="B167" s="185"/>
    </row>
    <row r="168" ht="12.75">
      <c r="B168" s="185"/>
    </row>
    <row r="169" ht="12.75">
      <c r="B169" s="185"/>
    </row>
    <row r="170" ht="12.75">
      <c r="B170" s="185"/>
    </row>
    <row r="171" ht="12.75">
      <c r="B171" s="185"/>
    </row>
    <row r="172" ht="12.75">
      <c r="B172" s="185"/>
    </row>
    <row r="173" ht="12.75">
      <c r="B173" s="185"/>
    </row>
    <row r="174" ht="12.75">
      <c r="B174" s="185"/>
    </row>
  </sheetData>
  <sheetProtection sheet="1" objects="1" scenarios="1"/>
  <printOptions/>
  <pageMargins left="0.25" right="0.25" top="0.5" bottom="0.5" header="0.25" footer="0.25"/>
  <pageSetup fitToHeight="100" fitToWidth="1" horizontalDpi="600" verticalDpi="600" orientation="portrait" paperSize="9" scale="92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V34"/>
  <sheetViews>
    <sheetView showGridLines="0" zoomScalePageLayoutView="0" workbookViewId="0" topLeftCell="A1">
      <selection activeCell="U12" sqref="U12"/>
    </sheetView>
  </sheetViews>
  <sheetFormatPr defaultColWidth="9.140625" defaultRowHeight="12.75"/>
  <cols>
    <col min="1" max="1" width="2.7109375" style="0" customWidth="1"/>
    <col min="2" max="2" width="15.28125" style="0" customWidth="1"/>
    <col min="3" max="3" width="8.8515625" style="0" customWidth="1"/>
    <col min="4" max="4" width="5.57421875" style="0" bestFit="1" customWidth="1"/>
    <col min="6" max="6" width="18.421875" style="0" customWidth="1"/>
    <col min="7" max="7" width="7.28125" style="0" customWidth="1"/>
    <col min="8" max="8" width="10.140625" style="0" customWidth="1"/>
    <col min="9" max="9" width="5.8515625" style="0" customWidth="1"/>
    <col min="10" max="10" width="10.28125" style="0" customWidth="1"/>
    <col min="11" max="11" width="6.57421875" style="0" customWidth="1"/>
    <col min="12" max="12" width="5.421875" style="0" bestFit="1" customWidth="1"/>
    <col min="13" max="13" width="5.7109375" style="0" customWidth="1"/>
    <col min="14" max="14" width="10.57421875" style="0" customWidth="1"/>
    <col min="15" max="15" width="8.57421875" style="0" customWidth="1"/>
    <col min="16" max="16" width="8.28125" style="0" bestFit="1" customWidth="1"/>
    <col min="18" max="18" width="5.8515625" style="0" customWidth="1"/>
    <col min="19" max="19" width="14.421875" style="0" customWidth="1"/>
  </cols>
  <sheetData>
    <row r="2" spans="2:19" ht="12.75">
      <c r="B2" s="131" t="s">
        <v>64</v>
      </c>
      <c r="F2" s="131" t="s">
        <v>65</v>
      </c>
      <c r="J2" s="131" t="s">
        <v>66</v>
      </c>
      <c r="N2" s="131" t="s">
        <v>67</v>
      </c>
      <c r="S2" s="34" t="s">
        <v>92</v>
      </c>
    </row>
    <row r="4" spans="2:20" ht="13.5" thickBot="1">
      <c r="B4" s="132" t="s">
        <v>68</v>
      </c>
      <c r="F4" s="132" t="s">
        <v>69</v>
      </c>
      <c r="J4" s="175" t="s">
        <v>70</v>
      </c>
      <c r="K4" s="165">
        <v>6</v>
      </c>
      <c r="L4" s="149">
        <v>0</v>
      </c>
      <c r="N4" t="s">
        <v>70</v>
      </c>
      <c r="O4" s="150">
        <v>5</v>
      </c>
      <c r="P4" s="149">
        <v>0</v>
      </c>
      <c r="Q4" t="s">
        <v>175</v>
      </c>
      <c r="S4" t="s">
        <v>93</v>
      </c>
      <c r="T4" s="176">
        <v>1.6</v>
      </c>
    </row>
    <row r="5" spans="2:21" ht="13.5" thickBot="1">
      <c r="B5" t="s">
        <v>76</v>
      </c>
      <c r="C5" s="151">
        <v>4</v>
      </c>
      <c r="D5" s="149">
        <v>50</v>
      </c>
      <c r="F5" t="s">
        <v>71</v>
      </c>
      <c r="G5" s="150">
        <v>3</v>
      </c>
      <c r="H5" s="149">
        <v>18.6</v>
      </c>
      <c r="J5" s="175" t="s">
        <v>72</v>
      </c>
      <c r="K5" s="134">
        <v>11</v>
      </c>
      <c r="L5" s="133" t="s">
        <v>73</v>
      </c>
      <c r="N5" t="s">
        <v>81</v>
      </c>
      <c r="O5" s="135">
        <f>(O4+P4/60)*42.195/(60*24)</f>
        <v>0.14651041666666667</v>
      </c>
      <c r="P5" t="s">
        <v>74</v>
      </c>
      <c r="S5" t="s">
        <v>94</v>
      </c>
      <c r="T5" s="177">
        <v>7</v>
      </c>
      <c r="U5" s="177">
        <v>15</v>
      </c>
    </row>
    <row r="6" spans="2:22" ht="13.5" thickBot="1">
      <c r="B6" t="s">
        <v>97</v>
      </c>
      <c r="C6" s="152">
        <f>60/(C5+D5/60)</f>
        <v>12.413793103448276</v>
      </c>
      <c r="F6" t="s">
        <v>95</v>
      </c>
      <c r="G6" s="162">
        <f>INT(G7)</f>
        <v>4</v>
      </c>
      <c r="H6" s="160">
        <f>(G7-G6)*60</f>
        <v>8.249999999999957</v>
      </c>
      <c r="J6" s="175" t="s">
        <v>75</v>
      </c>
      <c r="K6" s="166">
        <f>K5*(K4/60+L4/3600)</f>
        <v>1.1</v>
      </c>
      <c r="L6" s="133" t="s">
        <v>0</v>
      </c>
      <c r="S6" t="s">
        <v>95</v>
      </c>
      <c r="T6" s="164">
        <f>INT((T5+U5/60)/T4)</f>
        <v>4</v>
      </c>
      <c r="U6" s="178">
        <f>((T5+U5/60)/T4-T6)*60</f>
        <v>31.875</v>
      </c>
      <c r="V6" t="s">
        <v>100</v>
      </c>
    </row>
    <row r="7" spans="2:22" ht="13.5" thickBot="1">
      <c r="B7" t="s">
        <v>96</v>
      </c>
      <c r="C7" s="153" t="str">
        <f>(C5*60+D5)/10&amp;" sec"</f>
        <v>29 sec</v>
      </c>
      <c r="F7" t="s">
        <v>98</v>
      </c>
      <c r="G7" s="161">
        <f>(G5+H5/60)/800*1000</f>
        <v>4.137499999999999</v>
      </c>
      <c r="S7" t="s">
        <v>96</v>
      </c>
      <c r="T7" s="159">
        <f>(T6*60+U6)/10</f>
        <v>27.1875</v>
      </c>
      <c r="V7" t="s">
        <v>101</v>
      </c>
    </row>
    <row r="8" spans="6:7" ht="13.5" thickBot="1">
      <c r="F8" t="s">
        <v>97</v>
      </c>
      <c r="G8" s="158">
        <f>60/G7</f>
        <v>14.501510574018129</v>
      </c>
    </row>
    <row r="9" spans="2:7" ht="13.5" thickBot="1">
      <c r="B9" s="171" t="s">
        <v>77</v>
      </c>
      <c r="F9" t="s">
        <v>80</v>
      </c>
      <c r="G9" s="159">
        <f>(G6*60+H6)/10</f>
        <v>24.824999999999996</v>
      </c>
    </row>
    <row r="10" spans="2:3" ht="13.5" thickBot="1">
      <c r="B10" t="s">
        <v>97</v>
      </c>
      <c r="C10" s="150">
        <v>11.38</v>
      </c>
    </row>
    <row r="11" spans="2:14" ht="13.5" thickBot="1">
      <c r="B11" t="s">
        <v>76</v>
      </c>
      <c r="C11" s="164">
        <f>INT(C12)</f>
        <v>5</v>
      </c>
      <c r="D11" s="160">
        <f>(C12-C11)*60</f>
        <v>16.344463971880447</v>
      </c>
      <c r="F11" s="171" t="s">
        <v>78</v>
      </c>
      <c r="N11" s="131" t="s">
        <v>79</v>
      </c>
    </row>
    <row r="12" spans="2:8" ht="13.5" thickBot="1">
      <c r="B12" t="s">
        <v>98</v>
      </c>
      <c r="C12" s="163">
        <f>60/C10</f>
        <v>5.272407732864674</v>
      </c>
      <c r="F12" t="s">
        <v>76</v>
      </c>
      <c r="G12" s="150">
        <v>4</v>
      </c>
      <c r="H12" s="149">
        <v>8.28</v>
      </c>
    </row>
    <row r="13" spans="2:16" ht="13.5" thickBot="1">
      <c r="B13" t="s">
        <v>80</v>
      </c>
      <c r="C13" s="152">
        <f>(C11*60+D11)/10</f>
        <v>31.634446397188043</v>
      </c>
      <c r="F13" t="s">
        <v>71</v>
      </c>
      <c r="G13" s="162">
        <f>INT(G14)</f>
        <v>3</v>
      </c>
      <c r="H13" s="160">
        <f>(G14-G13)*60</f>
        <v>18.624000000000002</v>
      </c>
      <c r="N13" t="s">
        <v>81</v>
      </c>
      <c r="O13" s="168">
        <v>0.13541666666666666</v>
      </c>
      <c r="P13" t="s">
        <v>74</v>
      </c>
    </row>
    <row r="14" spans="6:16" ht="13.5" thickBot="1">
      <c r="F14" t="s">
        <v>99</v>
      </c>
      <c r="G14" s="161">
        <f>(G12+H12/60)*4/5</f>
        <v>3.3104</v>
      </c>
      <c r="N14" t="s">
        <v>70</v>
      </c>
      <c r="O14" s="167">
        <f>O13/42.195</f>
        <v>0.0032093059999210014</v>
      </c>
      <c r="P14" t="s">
        <v>175</v>
      </c>
    </row>
    <row r="15" spans="6:15" ht="12.75">
      <c r="F15" t="s">
        <v>97</v>
      </c>
      <c r="G15" s="154">
        <f>60/G14*4/5</f>
        <v>14.499758337361044</v>
      </c>
      <c r="N15" t="s">
        <v>176</v>
      </c>
      <c r="O15" s="169">
        <f>TIME(1,0,0)/O14</f>
        <v>12.983076923076924</v>
      </c>
    </row>
    <row r="18" s="170" customFormat="1" ht="13.5" thickBot="1"/>
    <row r="20" spans="2:6" ht="12.75">
      <c r="B20" s="47" t="s">
        <v>73</v>
      </c>
      <c r="C20" s="47" t="s">
        <v>82</v>
      </c>
      <c r="E20" s="113" t="s">
        <v>83</v>
      </c>
      <c r="F20" s="87"/>
    </row>
    <row r="21" spans="2:7" ht="12.75">
      <c r="B21" s="136">
        <v>16</v>
      </c>
      <c r="C21" s="137">
        <v>0.15625</v>
      </c>
      <c r="E21" s="138" t="s">
        <v>84</v>
      </c>
      <c r="F21" s="138" t="s">
        <v>73</v>
      </c>
      <c r="G21" s="156" t="s">
        <v>85</v>
      </c>
    </row>
    <row r="22" spans="2:7" ht="12.75">
      <c r="B22" s="139">
        <v>15.5</v>
      </c>
      <c r="C22" s="140">
        <v>0.16180555555555556</v>
      </c>
      <c r="E22" s="141">
        <v>0.125</v>
      </c>
      <c r="F22" s="142">
        <v>16</v>
      </c>
      <c r="G22" s="157">
        <v>0.15625</v>
      </c>
    </row>
    <row r="23" spans="2:7" ht="12.75">
      <c r="B23" s="136">
        <v>15</v>
      </c>
      <c r="C23" s="137">
        <v>0.16666666666666666</v>
      </c>
      <c r="E23" s="141">
        <v>0.12847222222222224</v>
      </c>
      <c r="F23" s="142">
        <v>15.57</v>
      </c>
      <c r="G23" s="157">
        <v>0.16111111111111112</v>
      </c>
    </row>
    <row r="24" spans="2:7" ht="12.75">
      <c r="B24" s="139">
        <v>14.5</v>
      </c>
      <c r="C24" s="140">
        <v>0.1729166666666667</v>
      </c>
      <c r="E24" s="155">
        <v>0.13194444444444445</v>
      </c>
      <c r="F24" s="147">
        <v>15.16</v>
      </c>
      <c r="G24" s="157">
        <v>0.16527777777777777</v>
      </c>
    </row>
    <row r="25" spans="2:7" ht="12.75">
      <c r="B25" s="136">
        <v>14</v>
      </c>
      <c r="C25" s="137">
        <v>0.17916666666666667</v>
      </c>
      <c r="E25" s="141">
        <v>0.13541666666666666</v>
      </c>
      <c r="F25" s="142">
        <v>14.77</v>
      </c>
      <c r="G25" s="157">
        <v>0.16944444444444443</v>
      </c>
    </row>
    <row r="26" spans="2:11" ht="13.5" thickBot="1">
      <c r="B26" s="139">
        <v>13.5</v>
      </c>
      <c r="C26" s="140">
        <v>0.18541666666666667</v>
      </c>
      <c r="E26" s="143">
        <v>0.1388888888888889</v>
      </c>
      <c r="F26" s="144">
        <v>14.4</v>
      </c>
      <c r="G26" s="157">
        <v>0.17361111111111113</v>
      </c>
      <c r="J26" s="172"/>
      <c r="K26" t="s">
        <v>86</v>
      </c>
    </row>
    <row r="27" spans="2:11" ht="13.5" thickBot="1">
      <c r="B27" s="136">
        <v>13</v>
      </c>
      <c r="C27" s="137">
        <v>0.19236111111111112</v>
      </c>
      <c r="E27" s="145">
        <v>0.1423611111111111</v>
      </c>
      <c r="F27" s="146">
        <v>14.05</v>
      </c>
      <c r="G27" s="157">
        <v>0.17847222222222223</v>
      </c>
      <c r="J27" s="173"/>
      <c r="K27" t="s">
        <v>87</v>
      </c>
    </row>
    <row r="28" spans="2:7" ht="12.75">
      <c r="B28" s="139">
        <v>12.5</v>
      </c>
      <c r="C28" s="140">
        <v>0.2</v>
      </c>
      <c r="E28" s="145">
        <v>0.14583333333333334</v>
      </c>
      <c r="F28" s="146">
        <v>13.71</v>
      </c>
      <c r="G28" s="157">
        <v>0.1826388888888889</v>
      </c>
    </row>
    <row r="29" spans="2:7" ht="12.75">
      <c r="B29" s="136">
        <v>12</v>
      </c>
      <c r="C29" s="137">
        <v>0.20833333333333334</v>
      </c>
      <c r="E29" s="141">
        <v>0.15625</v>
      </c>
      <c r="F29" s="147">
        <v>12.8</v>
      </c>
      <c r="G29" s="157">
        <v>0.19583333333333333</v>
      </c>
    </row>
    <row r="30" spans="2:3" ht="12.75">
      <c r="B30" s="148">
        <v>11.5</v>
      </c>
      <c r="C30" s="140">
        <v>0.21805555555555556</v>
      </c>
    </row>
    <row r="31" spans="2:3" ht="12.75">
      <c r="B31" s="136">
        <v>11</v>
      </c>
      <c r="C31" s="137">
        <v>0.22777777777777777</v>
      </c>
    </row>
    <row r="32" spans="2:3" ht="12.75">
      <c r="B32" s="148">
        <v>10.5</v>
      </c>
      <c r="C32" s="140">
        <v>0.23819444444444446</v>
      </c>
    </row>
    <row r="33" spans="2:3" ht="12.75">
      <c r="B33" s="136">
        <v>10</v>
      </c>
      <c r="C33" s="137">
        <v>0.25</v>
      </c>
    </row>
    <row r="34" spans="2:3" ht="12.75">
      <c r="B34" s="148">
        <v>9.5</v>
      </c>
      <c r="C34" s="140">
        <v>0.26319444444444445</v>
      </c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"/>
  <sheetViews>
    <sheetView showGridLines="0" tabSelected="1" zoomScale="80" zoomScaleNormal="80" zoomScalePageLayoutView="0" workbookViewId="0" topLeftCell="A1">
      <pane ySplit="1" topLeftCell="A51" activePane="bottomLeft" state="frozen"/>
      <selection pane="topLeft" activeCell="A1" sqref="A1"/>
      <selection pane="bottomLeft" activeCell="E70" sqref="E70"/>
    </sheetView>
  </sheetViews>
  <sheetFormatPr defaultColWidth="9.140625" defaultRowHeight="12.75"/>
  <cols>
    <col min="1" max="1" width="17.57421875" style="43" customWidth="1"/>
    <col min="2" max="2" width="63.57421875" style="241" customWidth="1"/>
    <col min="3" max="4" width="10.7109375" style="44" customWidth="1"/>
    <col min="5" max="5" width="91.00390625" style="45" customWidth="1"/>
    <col min="6" max="6" width="3.28125" style="0" customWidth="1"/>
    <col min="7" max="7" width="10.7109375" style="0" customWidth="1"/>
    <col min="8" max="8" width="6.57421875" style="0" customWidth="1"/>
  </cols>
  <sheetData>
    <row r="1" spans="1:8" ht="12.75">
      <c r="A1" s="35" t="s">
        <v>31</v>
      </c>
      <c r="B1" s="148" t="s">
        <v>24</v>
      </c>
      <c r="C1" s="35" t="s">
        <v>5</v>
      </c>
      <c r="D1" s="35" t="s">
        <v>13</v>
      </c>
      <c r="E1" s="35" t="s">
        <v>36</v>
      </c>
      <c r="G1" s="36" t="s">
        <v>35</v>
      </c>
      <c r="H1" s="38">
        <f>COUNTA(A:A)-1</f>
        <v>71</v>
      </c>
    </row>
    <row r="2" spans="1:8" ht="12.75">
      <c r="A2" s="232"/>
      <c r="B2" s="240"/>
      <c r="C2" s="232"/>
      <c r="D2" s="232"/>
      <c r="E2" s="232"/>
      <c r="G2" s="233"/>
      <c r="H2" s="38"/>
    </row>
    <row r="3" spans="1:5" ht="12.75">
      <c r="A3" s="43">
        <v>40917</v>
      </c>
      <c r="B3" s="241" t="s">
        <v>191</v>
      </c>
      <c r="C3" s="44">
        <v>6</v>
      </c>
      <c r="D3" s="44">
        <v>29.183333333333334</v>
      </c>
      <c r="E3" s="45" t="s">
        <v>199</v>
      </c>
    </row>
    <row r="4" spans="1:5" ht="25.5">
      <c r="A4" s="43">
        <v>40918</v>
      </c>
      <c r="B4" s="241" t="s">
        <v>231</v>
      </c>
      <c r="C4" s="44">
        <v>6.37</v>
      </c>
      <c r="D4" s="44">
        <v>29.683333333333334</v>
      </c>
      <c r="E4" s="45" t="s">
        <v>230</v>
      </c>
    </row>
    <row r="5" spans="1:4" ht="12.75">
      <c r="A5" s="43">
        <v>40919</v>
      </c>
      <c r="B5" s="241" t="s">
        <v>224</v>
      </c>
      <c r="C5" s="44">
        <v>0</v>
      </c>
      <c r="D5" s="44">
        <v>0</v>
      </c>
    </row>
    <row r="6" spans="1:5" ht="12.75">
      <c r="A6" s="43">
        <v>40920</v>
      </c>
      <c r="B6" s="241" t="s">
        <v>192</v>
      </c>
      <c r="C6" s="44">
        <v>10</v>
      </c>
      <c r="D6" s="44">
        <v>52.983333333333334</v>
      </c>
      <c r="E6" s="45" t="s">
        <v>198</v>
      </c>
    </row>
    <row r="7" spans="1:4" ht="12.75">
      <c r="A7" s="43">
        <v>40921</v>
      </c>
      <c r="B7" s="242" t="s">
        <v>223</v>
      </c>
      <c r="C7" s="44">
        <v>0</v>
      </c>
      <c r="D7" s="44">
        <v>0</v>
      </c>
    </row>
    <row r="8" spans="1:5" ht="12.75">
      <c r="A8" s="43">
        <v>40922</v>
      </c>
      <c r="B8" s="242" t="s">
        <v>190</v>
      </c>
      <c r="C8" s="44">
        <v>0</v>
      </c>
      <c r="D8" s="44">
        <v>0</v>
      </c>
      <c r="E8" s="45" t="s">
        <v>194</v>
      </c>
    </row>
    <row r="9" spans="1:5" s="37" customFormat="1" ht="12.75">
      <c r="A9" s="237">
        <v>40923</v>
      </c>
      <c r="B9" s="242" t="s">
        <v>190</v>
      </c>
      <c r="C9" s="238">
        <v>0</v>
      </c>
      <c r="D9" s="238">
        <v>0</v>
      </c>
      <c r="E9" s="45" t="s">
        <v>194</v>
      </c>
    </row>
    <row r="10" spans="1:5" s="37" customFormat="1" ht="12.75">
      <c r="A10" s="237">
        <v>40924</v>
      </c>
      <c r="B10" s="242" t="s">
        <v>190</v>
      </c>
      <c r="C10" s="238">
        <v>0</v>
      </c>
      <c r="D10" s="238">
        <v>0</v>
      </c>
      <c r="E10" s="45" t="s">
        <v>194</v>
      </c>
    </row>
    <row r="11" spans="1:5" s="37" customFormat="1" ht="12.75">
      <c r="A11" s="237">
        <v>40925</v>
      </c>
      <c r="B11" s="242" t="s">
        <v>190</v>
      </c>
      <c r="C11" s="238">
        <v>0</v>
      </c>
      <c r="D11" s="238">
        <v>0</v>
      </c>
      <c r="E11" s="45" t="s">
        <v>194</v>
      </c>
    </row>
    <row r="12" spans="1:5" s="37" customFormat="1" ht="12.75">
      <c r="A12" s="237">
        <v>40926</v>
      </c>
      <c r="B12" s="242" t="s">
        <v>190</v>
      </c>
      <c r="C12" s="238">
        <v>0</v>
      </c>
      <c r="D12" s="238">
        <v>0</v>
      </c>
      <c r="E12" s="45" t="s">
        <v>194</v>
      </c>
    </row>
    <row r="13" spans="1:5" s="37" customFormat="1" ht="12.75">
      <c r="A13" s="237">
        <v>40927</v>
      </c>
      <c r="B13" s="242" t="s">
        <v>190</v>
      </c>
      <c r="C13" s="238">
        <v>0</v>
      </c>
      <c r="D13" s="238">
        <v>0</v>
      </c>
      <c r="E13" s="45" t="s">
        <v>194</v>
      </c>
    </row>
    <row r="14" spans="1:5" s="37" customFormat="1" ht="12.75">
      <c r="A14" s="237">
        <v>40928</v>
      </c>
      <c r="B14" s="242" t="s">
        <v>190</v>
      </c>
      <c r="C14" s="238">
        <v>0</v>
      </c>
      <c r="D14" s="238">
        <v>0</v>
      </c>
      <c r="E14" s="45" t="s">
        <v>194</v>
      </c>
    </row>
    <row r="15" spans="1:5" s="37" customFormat="1" ht="12.75">
      <c r="A15" s="237">
        <v>40929</v>
      </c>
      <c r="B15" s="242" t="s">
        <v>190</v>
      </c>
      <c r="C15" s="238">
        <v>0</v>
      </c>
      <c r="D15" s="238">
        <v>0</v>
      </c>
      <c r="E15" s="45" t="s">
        <v>194</v>
      </c>
    </row>
    <row r="16" spans="1:5" s="37" customFormat="1" ht="12.75">
      <c r="A16" s="237">
        <v>40930</v>
      </c>
      <c r="B16" s="242" t="s">
        <v>223</v>
      </c>
      <c r="C16" s="238">
        <v>0</v>
      </c>
      <c r="D16" s="238">
        <v>0</v>
      </c>
      <c r="E16" s="239"/>
    </row>
    <row r="17" spans="1:5" s="37" customFormat="1" ht="12.75">
      <c r="A17" s="237">
        <v>40931</v>
      </c>
      <c r="B17" s="241" t="s">
        <v>193</v>
      </c>
      <c r="C17" s="238">
        <v>10</v>
      </c>
      <c r="D17" s="238">
        <v>52.1</v>
      </c>
      <c r="E17" s="239" t="s">
        <v>197</v>
      </c>
    </row>
    <row r="18" spans="1:5" ht="25.5">
      <c r="A18" s="43">
        <v>40932</v>
      </c>
      <c r="B18" s="241" t="s">
        <v>196</v>
      </c>
      <c r="C18" s="44">
        <v>7.8</v>
      </c>
      <c r="D18" s="44">
        <v>31.7</v>
      </c>
      <c r="E18" s="45" t="s">
        <v>195</v>
      </c>
    </row>
    <row r="19" spans="1:4" ht="12.75">
      <c r="A19" s="43">
        <v>40933</v>
      </c>
      <c r="B19" s="241" t="s">
        <v>224</v>
      </c>
      <c r="C19" s="44">
        <v>0</v>
      </c>
      <c r="D19" s="44">
        <v>0</v>
      </c>
    </row>
    <row r="20" spans="1:5" ht="12.75">
      <c r="A20" s="43">
        <v>40934</v>
      </c>
      <c r="B20" s="241" t="s">
        <v>200</v>
      </c>
      <c r="C20" s="44">
        <v>10</v>
      </c>
      <c r="D20" s="44">
        <v>49.13333333333333</v>
      </c>
      <c r="E20" s="45" t="s">
        <v>238</v>
      </c>
    </row>
    <row r="21" spans="1:5" ht="12.75">
      <c r="A21" s="43">
        <v>40935</v>
      </c>
      <c r="B21" s="241" t="s">
        <v>201</v>
      </c>
      <c r="C21" s="44">
        <v>8</v>
      </c>
      <c r="D21" s="44">
        <v>49</v>
      </c>
      <c r="E21" s="45" t="s">
        <v>202</v>
      </c>
    </row>
    <row r="22" spans="1:5" ht="12.75">
      <c r="A22" s="43">
        <v>40936</v>
      </c>
      <c r="B22" s="241" t="s">
        <v>203</v>
      </c>
      <c r="C22" s="44">
        <v>13.75</v>
      </c>
      <c r="D22" s="44">
        <v>75</v>
      </c>
      <c r="E22" s="45" t="s">
        <v>206</v>
      </c>
    </row>
    <row r="23" spans="1:5" ht="12.75">
      <c r="A23" s="43">
        <v>40937</v>
      </c>
      <c r="B23" s="241" t="s">
        <v>204</v>
      </c>
      <c r="C23" s="44">
        <v>11.66</v>
      </c>
      <c r="D23" s="44">
        <v>72.28333333333333</v>
      </c>
      <c r="E23" s="45" t="s">
        <v>239</v>
      </c>
    </row>
    <row r="24" spans="1:4" ht="12.75">
      <c r="A24" s="43">
        <v>40938</v>
      </c>
      <c r="B24" s="242" t="s">
        <v>223</v>
      </c>
      <c r="C24" s="44">
        <v>0</v>
      </c>
      <c r="D24" s="44">
        <v>0</v>
      </c>
    </row>
    <row r="25" spans="1:5" ht="25.5">
      <c r="A25" s="43">
        <v>40939</v>
      </c>
      <c r="B25" s="241" t="s">
        <v>205</v>
      </c>
      <c r="C25" s="44">
        <v>8.33</v>
      </c>
      <c r="D25" s="44">
        <v>47.583333333333336</v>
      </c>
      <c r="E25" s="236" t="s">
        <v>207</v>
      </c>
    </row>
    <row r="26" spans="1:4" ht="12.75">
      <c r="A26" s="43">
        <v>40940</v>
      </c>
      <c r="B26" s="241" t="s">
        <v>224</v>
      </c>
      <c r="C26" s="44">
        <v>0</v>
      </c>
      <c r="D26" s="44">
        <v>0</v>
      </c>
    </row>
    <row r="27" spans="1:5" ht="12.75">
      <c r="A27" s="43">
        <v>40941</v>
      </c>
      <c r="B27" s="241" t="s">
        <v>209</v>
      </c>
      <c r="C27" s="44">
        <v>10</v>
      </c>
      <c r="D27" s="44">
        <v>48.833333333333336</v>
      </c>
      <c r="E27" s="45" t="s">
        <v>208</v>
      </c>
    </row>
    <row r="28" spans="1:5" ht="12.75">
      <c r="A28" s="43">
        <v>40942</v>
      </c>
      <c r="B28" s="241" t="s">
        <v>211</v>
      </c>
      <c r="C28" s="44">
        <v>10</v>
      </c>
      <c r="D28" s="44">
        <v>53.083333333333336</v>
      </c>
      <c r="E28" s="45" t="s">
        <v>210</v>
      </c>
    </row>
    <row r="29" spans="1:5" ht="12.75">
      <c r="A29" s="43">
        <v>40943</v>
      </c>
      <c r="B29" s="241" t="s">
        <v>213</v>
      </c>
      <c r="C29" s="44">
        <v>13</v>
      </c>
      <c r="D29" s="44">
        <v>64.23333333333333</v>
      </c>
      <c r="E29" s="45" t="s">
        <v>212</v>
      </c>
    </row>
    <row r="30" spans="1:5" ht="12.75">
      <c r="A30" s="43">
        <v>40944</v>
      </c>
      <c r="B30" s="241" t="s">
        <v>215</v>
      </c>
      <c r="C30" s="44">
        <v>12</v>
      </c>
      <c r="D30" s="44">
        <v>59.833333333333336</v>
      </c>
      <c r="E30" s="45" t="s">
        <v>214</v>
      </c>
    </row>
    <row r="31" spans="1:4" ht="12.75">
      <c r="A31" s="43">
        <v>40945</v>
      </c>
      <c r="B31" s="242" t="s">
        <v>223</v>
      </c>
      <c r="C31" s="44">
        <v>0</v>
      </c>
      <c r="D31" s="44">
        <v>0</v>
      </c>
    </row>
    <row r="32" spans="1:5" ht="25.5">
      <c r="A32" s="43">
        <v>40946</v>
      </c>
      <c r="B32" s="241" t="s">
        <v>217</v>
      </c>
      <c r="C32" s="44">
        <v>7.8</v>
      </c>
      <c r="D32" s="44">
        <v>37.28333333333333</v>
      </c>
      <c r="E32" s="45" t="s">
        <v>216</v>
      </c>
    </row>
    <row r="33" spans="1:4" ht="12.75">
      <c r="A33" s="43">
        <v>40947</v>
      </c>
      <c r="B33" s="241" t="s">
        <v>224</v>
      </c>
      <c r="C33" s="44">
        <v>0</v>
      </c>
      <c r="D33" s="44">
        <v>0</v>
      </c>
    </row>
    <row r="34" spans="1:5" ht="38.25">
      <c r="A34" s="43">
        <v>40948</v>
      </c>
      <c r="B34" s="241" t="s">
        <v>219</v>
      </c>
      <c r="C34" s="44">
        <v>10</v>
      </c>
      <c r="D34" s="44">
        <v>46.21666666666667</v>
      </c>
      <c r="E34" s="45" t="s">
        <v>218</v>
      </c>
    </row>
    <row r="35" spans="1:5" ht="25.5">
      <c r="A35" s="43">
        <v>40949</v>
      </c>
      <c r="B35" s="241" t="s">
        <v>220</v>
      </c>
      <c r="C35" s="44">
        <v>8</v>
      </c>
      <c r="D35" s="44">
        <v>41.833333333333336</v>
      </c>
      <c r="E35" s="45" t="s">
        <v>221</v>
      </c>
    </row>
    <row r="36" spans="1:4" ht="12.75">
      <c r="A36" s="43">
        <v>40950</v>
      </c>
      <c r="B36" s="242" t="s">
        <v>223</v>
      </c>
      <c r="C36" s="44">
        <v>0</v>
      </c>
      <c r="D36" s="44">
        <v>0</v>
      </c>
    </row>
    <row r="37" spans="1:5" ht="25.5">
      <c r="A37" s="43">
        <v>40951</v>
      </c>
      <c r="B37" s="241" t="s">
        <v>222</v>
      </c>
      <c r="C37" s="44">
        <v>19</v>
      </c>
      <c r="D37" s="44">
        <v>104.16666666666667</v>
      </c>
      <c r="E37" s="45" t="s">
        <v>225</v>
      </c>
    </row>
    <row r="38" spans="1:5" ht="25.5">
      <c r="A38" s="43">
        <v>40952</v>
      </c>
      <c r="B38" s="241" t="s">
        <v>227</v>
      </c>
      <c r="C38" s="44">
        <v>10</v>
      </c>
      <c r="D38" s="44">
        <v>51.8</v>
      </c>
      <c r="E38" s="45" t="s">
        <v>226</v>
      </c>
    </row>
    <row r="39" spans="1:5" ht="25.5">
      <c r="A39" s="43">
        <v>40953</v>
      </c>
      <c r="B39" s="241" t="s">
        <v>229</v>
      </c>
      <c r="C39" s="44">
        <v>8.5</v>
      </c>
      <c r="D39" s="44">
        <v>40</v>
      </c>
      <c r="E39" s="45" t="s">
        <v>228</v>
      </c>
    </row>
    <row r="40" spans="1:4" ht="12.75">
      <c r="A40" s="43">
        <v>40954</v>
      </c>
      <c r="B40" s="242" t="s">
        <v>234</v>
      </c>
      <c r="C40" s="44">
        <v>0</v>
      </c>
      <c r="D40" s="44">
        <v>0</v>
      </c>
    </row>
    <row r="41" spans="1:5" ht="25.5">
      <c r="A41" s="43">
        <v>40955</v>
      </c>
      <c r="B41" s="241" t="s">
        <v>233</v>
      </c>
      <c r="C41" s="44">
        <v>10.47</v>
      </c>
      <c r="D41" s="44">
        <v>51.36666666666667</v>
      </c>
      <c r="E41" s="45" t="s">
        <v>232</v>
      </c>
    </row>
    <row r="42" spans="1:4" ht="12.75">
      <c r="A42" s="43">
        <v>40956</v>
      </c>
      <c r="B42" s="242" t="s">
        <v>237</v>
      </c>
      <c r="C42" s="44">
        <v>0</v>
      </c>
      <c r="D42" s="44">
        <v>0</v>
      </c>
    </row>
    <row r="43" spans="1:4" ht="12.75">
      <c r="A43" s="43">
        <v>40957</v>
      </c>
      <c r="B43" s="242" t="s">
        <v>237</v>
      </c>
      <c r="C43" s="44">
        <v>0</v>
      </c>
      <c r="D43" s="44">
        <v>0</v>
      </c>
    </row>
    <row r="44" spans="1:5" ht="12.75">
      <c r="A44" s="43">
        <v>40958</v>
      </c>
      <c r="B44" s="241" t="s">
        <v>236</v>
      </c>
      <c r="C44" s="44">
        <v>13</v>
      </c>
      <c r="D44" s="44">
        <v>72.75</v>
      </c>
      <c r="E44" s="45" t="s">
        <v>235</v>
      </c>
    </row>
    <row r="45" spans="1:4" ht="12.75">
      <c r="A45" s="43">
        <v>40959</v>
      </c>
      <c r="B45" s="242" t="s">
        <v>237</v>
      </c>
      <c r="C45" s="44">
        <v>0</v>
      </c>
      <c r="D45" s="44">
        <v>0</v>
      </c>
    </row>
    <row r="46" spans="1:4" ht="12.75">
      <c r="A46" s="43">
        <v>40960</v>
      </c>
      <c r="B46" s="242" t="s">
        <v>237</v>
      </c>
      <c r="C46" s="44">
        <v>0</v>
      </c>
      <c r="D46" s="44">
        <v>0</v>
      </c>
    </row>
    <row r="47" spans="1:4" ht="12.75">
      <c r="A47" s="43">
        <v>40961</v>
      </c>
      <c r="B47" s="242" t="s">
        <v>237</v>
      </c>
      <c r="C47" s="44">
        <v>0</v>
      </c>
      <c r="D47" s="44">
        <v>0</v>
      </c>
    </row>
    <row r="48" spans="1:4" ht="12.75">
      <c r="A48" s="43">
        <v>40962</v>
      </c>
      <c r="B48" s="242" t="s">
        <v>237</v>
      </c>
      <c r="C48" s="44">
        <v>0</v>
      </c>
      <c r="D48" s="44">
        <v>0</v>
      </c>
    </row>
    <row r="49" spans="1:4" ht="12.75">
      <c r="A49" s="43">
        <v>40963</v>
      </c>
      <c r="B49" s="242" t="s">
        <v>237</v>
      </c>
      <c r="C49" s="44">
        <v>0</v>
      </c>
      <c r="D49" s="44">
        <v>0</v>
      </c>
    </row>
    <row r="50" spans="1:5" ht="25.5">
      <c r="A50" s="43">
        <v>40964</v>
      </c>
      <c r="B50" s="241" t="s">
        <v>246</v>
      </c>
      <c r="C50" s="44">
        <v>10</v>
      </c>
      <c r="D50" s="44">
        <v>53.2</v>
      </c>
      <c r="E50" s="45" t="s">
        <v>240</v>
      </c>
    </row>
    <row r="51" spans="1:4" ht="12.75">
      <c r="A51" s="43">
        <v>40965</v>
      </c>
      <c r="B51" s="242" t="s">
        <v>223</v>
      </c>
      <c r="C51" s="44">
        <v>0</v>
      </c>
      <c r="D51" s="44">
        <v>0</v>
      </c>
    </row>
    <row r="52" spans="1:4" ht="12.75">
      <c r="A52" s="43">
        <v>40966</v>
      </c>
      <c r="B52" s="242" t="s">
        <v>223</v>
      </c>
      <c r="C52" s="44">
        <v>0</v>
      </c>
      <c r="D52" s="44">
        <v>0</v>
      </c>
    </row>
    <row r="53" spans="1:4" ht="12.75">
      <c r="A53" s="43">
        <v>40967</v>
      </c>
      <c r="B53" s="242" t="s">
        <v>223</v>
      </c>
      <c r="C53" s="44">
        <v>0</v>
      </c>
      <c r="D53" s="44">
        <v>0</v>
      </c>
    </row>
    <row r="54" spans="1:5" ht="25.5">
      <c r="A54" s="43">
        <v>40968</v>
      </c>
      <c r="B54" s="241" t="s">
        <v>247</v>
      </c>
      <c r="C54" s="44">
        <v>12</v>
      </c>
      <c r="D54" s="44">
        <v>61.5</v>
      </c>
      <c r="E54" s="45" t="s">
        <v>241</v>
      </c>
    </row>
    <row r="55" spans="1:5" ht="25.5">
      <c r="A55" s="43">
        <v>40969</v>
      </c>
      <c r="B55" s="241" t="s">
        <v>245</v>
      </c>
      <c r="C55" s="44">
        <v>11</v>
      </c>
      <c r="D55" s="44">
        <v>49.78333333333333</v>
      </c>
      <c r="E55" s="45" t="s">
        <v>242</v>
      </c>
    </row>
    <row r="56" spans="1:5" ht="25.5">
      <c r="A56" s="43">
        <v>40970</v>
      </c>
      <c r="B56" s="241" t="s">
        <v>244</v>
      </c>
      <c r="C56" s="44">
        <v>10</v>
      </c>
      <c r="D56" s="44">
        <v>55.483333333333334</v>
      </c>
      <c r="E56" s="45" t="s">
        <v>243</v>
      </c>
    </row>
    <row r="57" spans="1:4" ht="12.75">
      <c r="A57" s="43">
        <v>40971</v>
      </c>
      <c r="B57" s="242" t="s">
        <v>223</v>
      </c>
      <c r="C57" s="44">
        <v>0</v>
      </c>
      <c r="D57" s="44">
        <v>0</v>
      </c>
    </row>
    <row r="58" spans="1:5" ht="25.5">
      <c r="A58" s="43">
        <v>40972</v>
      </c>
      <c r="B58" s="243" t="s">
        <v>248</v>
      </c>
      <c r="C58" s="44">
        <v>16</v>
      </c>
      <c r="D58" s="44">
        <v>77.88333333333334</v>
      </c>
      <c r="E58" s="244" t="s">
        <v>249</v>
      </c>
    </row>
    <row r="59" spans="1:5" ht="12.75">
      <c r="A59" s="43">
        <v>40973</v>
      </c>
      <c r="B59" s="241" t="s">
        <v>251</v>
      </c>
      <c r="C59" s="44">
        <v>10</v>
      </c>
      <c r="D59" s="44">
        <v>48.583333333333336</v>
      </c>
      <c r="E59" s="45" t="s">
        <v>250</v>
      </c>
    </row>
    <row r="60" spans="1:5" ht="25.5">
      <c r="A60" s="43">
        <v>40974</v>
      </c>
      <c r="B60" s="241" t="s">
        <v>253</v>
      </c>
      <c r="C60" s="44">
        <v>9</v>
      </c>
      <c r="D60" s="44">
        <v>44.78333333333333</v>
      </c>
      <c r="E60" s="45" t="s">
        <v>252</v>
      </c>
    </row>
    <row r="61" spans="1:4" ht="12.75">
      <c r="A61" s="43">
        <v>40975</v>
      </c>
      <c r="B61" s="242" t="s">
        <v>224</v>
      </c>
      <c r="C61" s="44">
        <v>0</v>
      </c>
      <c r="D61" s="44">
        <v>0</v>
      </c>
    </row>
    <row r="62" spans="1:4" ht="12.75">
      <c r="A62" s="43">
        <v>40976</v>
      </c>
      <c r="B62" s="242" t="s">
        <v>256</v>
      </c>
      <c r="C62" s="44">
        <v>0</v>
      </c>
      <c r="D62" s="44">
        <v>0</v>
      </c>
    </row>
    <row r="63" spans="1:5" ht="12.75">
      <c r="A63" s="43">
        <v>40977</v>
      </c>
      <c r="B63" s="241" t="s">
        <v>255</v>
      </c>
      <c r="C63" s="44">
        <v>13</v>
      </c>
      <c r="D63" s="44">
        <v>57.93333333333333</v>
      </c>
      <c r="E63" s="45" t="s">
        <v>254</v>
      </c>
    </row>
    <row r="64" spans="1:5" ht="12.75">
      <c r="A64" s="43">
        <v>40978</v>
      </c>
      <c r="B64" s="241" t="s">
        <v>258</v>
      </c>
      <c r="C64" s="44">
        <v>13</v>
      </c>
      <c r="D64" s="44">
        <v>82.15</v>
      </c>
      <c r="E64" s="45" t="s">
        <v>257</v>
      </c>
    </row>
    <row r="65" spans="1:5" ht="25.5">
      <c r="A65" s="43">
        <v>40979</v>
      </c>
      <c r="B65" s="241" t="s">
        <v>260</v>
      </c>
      <c r="C65" s="44">
        <v>24</v>
      </c>
      <c r="D65" s="44">
        <v>118.43333333333334</v>
      </c>
      <c r="E65" s="45" t="s">
        <v>259</v>
      </c>
    </row>
    <row r="66" spans="1:5" ht="12.75">
      <c r="A66" s="43">
        <v>40980</v>
      </c>
      <c r="B66" s="241" t="s">
        <v>261</v>
      </c>
      <c r="C66" s="44">
        <v>10</v>
      </c>
      <c r="D66" s="44">
        <v>43.96666666666667</v>
      </c>
      <c r="E66" s="45" t="s">
        <v>264</v>
      </c>
    </row>
    <row r="67" spans="1:5" ht="12.75">
      <c r="A67" s="43">
        <v>40980</v>
      </c>
      <c r="B67" s="241" t="s">
        <v>263</v>
      </c>
      <c r="C67" s="44">
        <v>1</v>
      </c>
      <c r="D67" s="44">
        <v>5.666666666666667</v>
      </c>
      <c r="E67" s="45" t="s">
        <v>262</v>
      </c>
    </row>
    <row r="68" spans="1:5" ht="25.5">
      <c r="A68" s="43">
        <v>40981</v>
      </c>
      <c r="B68" s="241" t="s">
        <v>267</v>
      </c>
      <c r="C68" s="44">
        <v>8.54</v>
      </c>
      <c r="D68" s="44">
        <v>47.11666666666667</v>
      </c>
      <c r="E68" s="45" t="s">
        <v>266</v>
      </c>
    </row>
    <row r="69" spans="1:4" ht="12.75">
      <c r="A69" s="43">
        <v>40982</v>
      </c>
      <c r="B69" s="242" t="s">
        <v>224</v>
      </c>
      <c r="C69" s="44">
        <v>0</v>
      </c>
      <c r="D69" s="44">
        <v>0</v>
      </c>
    </row>
    <row r="70" spans="1:4" ht="12.75">
      <c r="A70" s="43">
        <v>40983</v>
      </c>
      <c r="B70" s="242" t="s">
        <v>223</v>
      </c>
      <c r="C70" s="44">
        <v>0</v>
      </c>
      <c r="D70" s="44">
        <v>0</v>
      </c>
    </row>
    <row r="71" spans="1:5" ht="12.75">
      <c r="A71" s="43">
        <v>40984</v>
      </c>
      <c r="B71" s="241" t="s">
        <v>269</v>
      </c>
      <c r="C71" s="44">
        <v>13</v>
      </c>
      <c r="D71" s="44">
        <v>56.666666666666664</v>
      </c>
      <c r="E71" s="45" t="s">
        <v>268</v>
      </c>
    </row>
    <row r="72" spans="1:5" ht="12.75">
      <c r="A72" s="43">
        <v>40985</v>
      </c>
      <c r="B72" s="241" t="s">
        <v>271</v>
      </c>
      <c r="C72" s="44">
        <v>16</v>
      </c>
      <c r="D72" s="44">
        <v>76.88333333333334</v>
      </c>
      <c r="E72" s="45" t="s">
        <v>270</v>
      </c>
    </row>
    <row r="73" spans="1:5" ht="25.5">
      <c r="A73" s="43">
        <v>40986</v>
      </c>
      <c r="B73" s="241" t="s">
        <v>274</v>
      </c>
      <c r="C73" s="44">
        <v>15.14</v>
      </c>
      <c r="D73" s="44">
        <v>76.8</v>
      </c>
      <c r="E73" s="45" t="s">
        <v>275</v>
      </c>
    </row>
  </sheetData>
  <sheetProtection/>
  <conditionalFormatting sqref="A3:A65536">
    <cfRule type="expression" priority="1" dxfId="2" stopIfTrue="1">
      <formula>DAY(A3)=1</formula>
    </cfRule>
    <cfRule type="expression" priority="2" dxfId="1" stopIfTrue="1">
      <formula>WEEKDAY(A3)=2</formula>
    </cfRule>
  </conditionalFormatting>
  <conditionalFormatting sqref="C3:D65536">
    <cfRule type="cellIs" priority="3" dxfId="0" operator="equal" stopIfTrue="1">
      <formula>0</formula>
    </cfRule>
  </conditionalFormatting>
  <printOptions/>
  <pageMargins left="0.787401575" right="0.787401575" top="0.984251969" bottom="0.984251969" header="0.5" footer="0.5"/>
  <pageSetup fitToHeight="1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IV144"/>
  <sheetViews>
    <sheetView showGridLines="0" zoomScalePageLayoutView="0" workbookViewId="0" topLeftCell="A1">
      <selection activeCell="G28" sqref="G28"/>
    </sheetView>
  </sheetViews>
  <sheetFormatPr defaultColWidth="11.7109375" defaultRowHeight="12.75"/>
  <cols>
    <col min="1" max="2" width="3.28125" style="203" customWidth="1"/>
    <col min="3" max="3" width="12.140625" style="203" customWidth="1"/>
    <col min="4" max="4" width="9.28125" style="203" bestFit="1" customWidth="1"/>
    <col min="5" max="5" width="7.421875" style="203" customWidth="1"/>
    <col min="6" max="6" width="7.00390625" style="203" customWidth="1"/>
    <col min="7" max="7" width="12.00390625" style="203" customWidth="1"/>
    <col min="8" max="8" width="3.7109375" style="203" customWidth="1"/>
    <col min="9" max="9" width="1.8515625" style="203" customWidth="1"/>
    <col min="10" max="10" width="2.28125" style="203" customWidth="1"/>
    <col min="11" max="11" width="11.7109375" style="204" customWidth="1"/>
    <col min="12" max="14" width="10.8515625" style="204" customWidth="1"/>
    <col min="15" max="15" width="11.28125" style="204" customWidth="1"/>
    <col min="16" max="16" width="6.8515625" style="204" customWidth="1"/>
    <col min="17" max="17" width="9.7109375" style="204" customWidth="1"/>
    <col min="18" max="18" width="39.00390625" style="204" customWidth="1"/>
    <col min="19" max="19" width="2.28125" style="204" customWidth="1"/>
    <col min="20" max="27" width="9.140625" style="203" customWidth="1"/>
    <col min="28" max="28" width="21.421875" style="203" customWidth="1"/>
    <col min="29" max="255" width="9.140625" style="203" customWidth="1"/>
    <col min="256" max="16384" width="11.7109375" style="203" bestFit="1" customWidth="1"/>
  </cols>
  <sheetData>
    <row r="1" spans="27:256" ht="12.75">
      <c r="AA1" s="205" t="s">
        <v>25</v>
      </c>
      <c r="AB1" s="205" t="s">
        <v>178</v>
      </c>
      <c r="IQ1" s="203" t="str">
        <f>D9&amp;" - "&amp;D11&amp;"  "&amp;D13&amp;"km "&amp;IF(IR5,"- "&amp;D15&amp;":"&amp;TEXT(E15,"00")&amp;":"&amp;TEXT(F15,"00"),"")&amp;IF(IR3,"  "&amp;"("&amp;D27&amp;":"&amp;TEXT(E27,"00")&amp;" na km)","")&amp;IF(IR1,CHAR(10)&amp;"TF avg="&amp;E21&amp;", max="&amp;E22,"")&amp;IF(IR2,CHAR(10)&amp;"V aerob="&amp;TEXT(E24,"0%")&amp;", v anaerob="&amp;TEXT(E25,"0%"),"")</f>
        <v>Běh - Ostřetín - Litětiny (kros)  15,14km - 1:16:48  (5:04 na km)</v>
      </c>
      <c r="IR1" s="205" t="b">
        <v>0</v>
      </c>
      <c r="IS1" s="203" t="s">
        <v>8</v>
      </c>
      <c r="IV1" s="206">
        <f ca="1">TODAY()</f>
        <v>40987</v>
      </c>
    </row>
    <row r="2" spans="2:256" ht="12.75">
      <c r="B2" s="207" t="s">
        <v>34</v>
      </c>
      <c r="AA2" s="205" t="s">
        <v>26</v>
      </c>
      <c r="AB2" s="205" t="s">
        <v>177</v>
      </c>
      <c r="IQ2" s="203" t="str">
        <f>D9&amp;" - "&amp;D11&amp;"  "&amp;D13&amp;"km"&amp;CHAR(10)&amp;L27&amp;"x"&amp;L29&amp;"m, MK="&amp;L31&amp;LEFT(M31,3)&amp;", "&amp;"("&amp;L33&amp;")"&amp;IF(IR1,CHAR(10)&amp;"TF avg="&amp;E21&amp;", max="&amp;E22,"")&amp;IF(IR2,CHAR(10)&amp;"V aerob="&amp;TEXT(E24,"0%")&amp;", v anaerob="&amp;TEXT(E25,"0%"),"")</f>
        <v>Běh - Ostřetín - Litětiny (kros)  15,14km
6x800m, MK=400met, (4:06, 3:59, 4:04, 4:00, 4:11, 4:33)</v>
      </c>
      <c r="IR2" s="205" t="b">
        <v>0</v>
      </c>
      <c r="IS2" s="203" t="s">
        <v>9</v>
      </c>
      <c r="IV2" s="206">
        <f>IV1-1</f>
        <v>40986</v>
      </c>
    </row>
    <row r="3" spans="27:256" ht="12.75">
      <c r="AA3" s="205" t="s">
        <v>7</v>
      </c>
      <c r="AB3" s="205" t="s">
        <v>179</v>
      </c>
      <c r="IR3" s="205" t="b">
        <v>1</v>
      </c>
      <c r="IS3" s="203" t="s">
        <v>164</v>
      </c>
      <c r="IV3" s="206">
        <f aca="true" t="shared" si="0" ref="IV3:IV66">IV2-1</f>
        <v>40985</v>
      </c>
    </row>
    <row r="4" spans="2:256" ht="12.75">
      <c r="B4" s="6"/>
      <c r="C4" s="7"/>
      <c r="D4" s="7"/>
      <c r="E4" s="7"/>
      <c r="F4" s="7"/>
      <c r="G4" s="7"/>
      <c r="H4" s="8"/>
      <c r="J4" s="2"/>
      <c r="K4" s="22"/>
      <c r="L4" s="22"/>
      <c r="M4" s="22"/>
      <c r="N4" s="22"/>
      <c r="O4" s="22"/>
      <c r="P4" s="22"/>
      <c r="Q4" s="22"/>
      <c r="R4" s="22"/>
      <c r="S4" s="23"/>
      <c r="AA4" s="205" t="s">
        <v>14</v>
      </c>
      <c r="AB4" s="205" t="s">
        <v>180</v>
      </c>
      <c r="IR4" s="205" t="b">
        <v>1</v>
      </c>
      <c r="IV4" s="206">
        <f t="shared" si="0"/>
        <v>40984</v>
      </c>
    </row>
    <row r="5" spans="2:256" ht="12.75">
      <c r="B5" s="9"/>
      <c r="C5" s="10" t="s">
        <v>28</v>
      </c>
      <c r="D5" s="11"/>
      <c r="E5" s="11"/>
      <c r="F5" s="11"/>
      <c r="G5" s="11"/>
      <c r="H5" s="12"/>
      <c r="J5" s="3"/>
      <c r="K5" s="33" t="s">
        <v>15</v>
      </c>
      <c r="L5" s="24"/>
      <c r="M5" s="25"/>
      <c r="N5" s="25"/>
      <c r="O5" s="25"/>
      <c r="P5" s="25"/>
      <c r="Q5" s="25"/>
      <c r="R5" s="25"/>
      <c r="S5" s="26"/>
      <c r="AA5" s="205" t="s">
        <v>38</v>
      </c>
      <c r="AB5" s="205" t="s">
        <v>182</v>
      </c>
      <c r="IR5" s="205" t="b">
        <v>1</v>
      </c>
      <c r="IV5" s="206">
        <f t="shared" si="0"/>
        <v>40983</v>
      </c>
    </row>
    <row r="6" spans="2:256" ht="12.75">
      <c r="B6" s="9"/>
      <c r="C6" s="11"/>
      <c r="D6" s="11"/>
      <c r="E6" s="11"/>
      <c r="F6" s="11"/>
      <c r="G6" s="11"/>
      <c r="H6" s="12"/>
      <c r="J6" s="3"/>
      <c r="K6" s="25"/>
      <c r="L6" s="24"/>
      <c r="M6" s="4"/>
      <c r="N6" s="25"/>
      <c r="O6" s="25"/>
      <c r="P6" s="25"/>
      <c r="Q6" s="25"/>
      <c r="R6" s="25"/>
      <c r="S6" s="26"/>
      <c r="AA6" s="205" t="s">
        <v>181</v>
      </c>
      <c r="AB6" s="205" t="s">
        <v>183</v>
      </c>
      <c r="IV6" s="206">
        <f t="shared" si="0"/>
        <v>40982</v>
      </c>
    </row>
    <row r="7" spans="2:256" ht="12.75" customHeight="1">
      <c r="B7" s="9"/>
      <c r="C7" s="14" t="s">
        <v>32</v>
      </c>
      <c r="D7" s="245">
        <v>40986</v>
      </c>
      <c r="E7" s="246"/>
      <c r="F7" s="247"/>
      <c r="G7" s="11"/>
      <c r="H7" s="12"/>
      <c r="J7" s="3"/>
      <c r="K7" s="35" t="s">
        <v>31</v>
      </c>
      <c r="L7" s="48" t="s">
        <v>24</v>
      </c>
      <c r="M7" s="49"/>
      <c r="N7" s="49"/>
      <c r="O7" s="50"/>
      <c r="P7" s="35" t="s">
        <v>5</v>
      </c>
      <c r="Q7" s="35" t="s">
        <v>13</v>
      </c>
      <c r="R7" s="35" t="s">
        <v>36</v>
      </c>
      <c r="S7" s="26"/>
      <c r="AA7" s="203" t="s">
        <v>185</v>
      </c>
      <c r="AB7" s="205" t="s">
        <v>184</v>
      </c>
      <c r="IV7" s="206">
        <f t="shared" si="0"/>
        <v>40981</v>
      </c>
    </row>
    <row r="8" spans="2:256" ht="12.75" customHeight="1">
      <c r="B8" s="9"/>
      <c r="C8" s="11"/>
      <c r="D8" s="32"/>
      <c r="E8" s="32"/>
      <c r="F8" s="32"/>
      <c r="G8" s="11"/>
      <c r="H8" s="12"/>
      <c r="J8" s="3"/>
      <c r="K8" s="266">
        <f>D7</f>
        <v>40986</v>
      </c>
      <c r="L8" s="267" t="str">
        <f>IF(D9="Tempa",IQ2,IQ1)</f>
        <v>Běh - Ostřetín - Litětiny (kros)  15,14km - 1:16:48  (5:04 na km)</v>
      </c>
      <c r="M8" s="268"/>
      <c r="N8" s="268"/>
      <c r="O8" s="269"/>
      <c r="P8" s="276">
        <f>D13</f>
        <v>15.14</v>
      </c>
      <c r="Q8" s="277">
        <f>IF(IR5,D15*60+E15+F15/60,0)</f>
        <v>76.8</v>
      </c>
      <c r="R8" s="251" t="str">
        <f>IF(D30="","",D30)</f>
        <v>teplo, slunečno, navečer, 3km na obrátce asfalt, jinak nepříliš kvalitní polní cesty, občas po poli nebo po louce, cca 100 m převýšení, volnější tempo</v>
      </c>
      <c r="S8" s="26"/>
      <c r="AA8" s="205"/>
      <c r="AB8" s="205" t="s">
        <v>186</v>
      </c>
      <c r="IV8" s="206">
        <f t="shared" si="0"/>
        <v>40980</v>
      </c>
    </row>
    <row r="9" spans="2:256" ht="12.75">
      <c r="B9" s="9"/>
      <c r="C9" s="14" t="s">
        <v>3</v>
      </c>
      <c r="D9" s="263" t="s">
        <v>25</v>
      </c>
      <c r="E9" s="264"/>
      <c r="F9" s="265"/>
      <c r="G9" s="11"/>
      <c r="H9" s="12"/>
      <c r="J9" s="3"/>
      <c r="K9" s="252"/>
      <c r="L9" s="270"/>
      <c r="M9" s="271"/>
      <c r="N9" s="271"/>
      <c r="O9" s="272"/>
      <c r="P9" s="252"/>
      <c r="Q9" s="252"/>
      <c r="R9" s="252"/>
      <c r="S9" s="26"/>
      <c r="AA9" s="205"/>
      <c r="AB9" s="205" t="s">
        <v>187</v>
      </c>
      <c r="IV9" s="206">
        <f t="shared" si="0"/>
        <v>40979</v>
      </c>
    </row>
    <row r="10" spans="2:256" ht="12.75">
      <c r="B10" s="9"/>
      <c r="C10" s="11"/>
      <c r="D10" s="32"/>
      <c r="E10" s="32"/>
      <c r="F10" s="32"/>
      <c r="G10" s="11"/>
      <c r="H10" s="12"/>
      <c r="J10" s="3"/>
      <c r="K10" s="252"/>
      <c r="L10" s="270"/>
      <c r="M10" s="271"/>
      <c r="N10" s="271"/>
      <c r="O10" s="272"/>
      <c r="P10" s="252"/>
      <c r="Q10" s="252"/>
      <c r="R10" s="252"/>
      <c r="S10" s="26"/>
      <c r="AB10" s="205" t="s">
        <v>188</v>
      </c>
      <c r="IV10" s="206">
        <f t="shared" si="0"/>
        <v>40978</v>
      </c>
    </row>
    <row r="11" spans="2:256" ht="12.75">
      <c r="B11" s="9"/>
      <c r="C11" s="14" t="s">
        <v>2</v>
      </c>
      <c r="D11" s="263" t="s">
        <v>272</v>
      </c>
      <c r="E11" s="264"/>
      <c r="F11" s="265"/>
      <c r="G11" s="11"/>
      <c r="H11" s="12"/>
      <c r="J11" s="3"/>
      <c r="K11" s="252"/>
      <c r="L11" s="270"/>
      <c r="M11" s="271"/>
      <c r="N11" s="271"/>
      <c r="O11" s="272"/>
      <c r="P11" s="252"/>
      <c r="Q11" s="252"/>
      <c r="R11" s="252"/>
      <c r="S11" s="26"/>
      <c r="AA11" s="205"/>
      <c r="AB11" s="205" t="s">
        <v>189</v>
      </c>
      <c r="IV11" s="206">
        <f t="shared" si="0"/>
        <v>40977</v>
      </c>
    </row>
    <row r="12" spans="2:256" ht="12.75" customHeight="1">
      <c r="B12" s="9"/>
      <c r="C12" s="11"/>
      <c r="D12" s="11"/>
      <c r="E12" s="11"/>
      <c r="F12" s="11"/>
      <c r="G12" s="11"/>
      <c r="H12" s="12"/>
      <c r="J12" s="3"/>
      <c r="K12" s="253"/>
      <c r="L12" s="273"/>
      <c r="M12" s="274"/>
      <c r="N12" s="274"/>
      <c r="O12" s="275"/>
      <c r="P12" s="253"/>
      <c r="Q12" s="253"/>
      <c r="R12" s="253"/>
      <c r="S12" s="26"/>
      <c r="AA12" s="205"/>
      <c r="AB12" s="205"/>
      <c r="IV12" s="206">
        <f t="shared" si="0"/>
        <v>40976</v>
      </c>
    </row>
    <row r="13" spans="2:256" ht="12.75">
      <c r="B13" s="9"/>
      <c r="C13" s="14" t="s">
        <v>1</v>
      </c>
      <c r="D13" s="234">
        <v>15.14</v>
      </c>
      <c r="E13" s="18" t="s">
        <v>0</v>
      </c>
      <c r="F13" s="11"/>
      <c r="G13" s="11"/>
      <c r="H13" s="12"/>
      <c r="J13" s="5"/>
      <c r="K13" s="27"/>
      <c r="L13" s="27"/>
      <c r="M13" s="27"/>
      <c r="N13" s="27"/>
      <c r="O13" s="27"/>
      <c r="P13" s="27"/>
      <c r="Q13" s="27"/>
      <c r="R13" s="27"/>
      <c r="S13" s="28"/>
      <c r="AA13" s="205"/>
      <c r="AB13" s="205"/>
      <c r="IV13" s="206">
        <f t="shared" si="0"/>
        <v>40975</v>
      </c>
    </row>
    <row r="14" spans="2:256" ht="12.75">
      <c r="B14" s="9"/>
      <c r="C14" s="14"/>
      <c r="D14" s="15"/>
      <c r="E14" s="11"/>
      <c r="F14" s="11"/>
      <c r="G14" s="11"/>
      <c r="H14" s="12"/>
      <c r="AA14" s="205"/>
      <c r="AB14" s="205"/>
      <c r="IV14" s="206">
        <f t="shared" si="0"/>
        <v>40974</v>
      </c>
    </row>
    <row r="15" spans="2:256" ht="12.75">
      <c r="B15" s="9"/>
      <c r="C15" s="14" t="s">
        <v>33</v>
      </c>
      <c r="D15" s="39">
        <v>1</v>
      </c>
      <c r="E15" s="40">
        <v>16</v>
      </c>
      <c r="F15" s="40">
        <v>48</v>
      </c>
      <c r="G15" s="11"/>
      <c r="H15" s="12"/>
      <c r="AA15" s="205"/>
      <c r="AB15" s="205"/>
      <c r="IV15" s="206">
        <f t="shared" si="0"/>
        <v>40973</v>
      </c>
    </row>
    <row r="16" spans="2:256" ht="12.75">
      <c r="B16" s="9"/>
      <c r="C16" s="14"/>
      <c r="D16" s="15" t="s">
        <v>10</v>
      </c>
      <c r="E16" s="15" t="s">
        <v>4</v>
      </c>
      <c r="F16" s="15" t="s">
        <v>11</v>
      </c>
      <c r="G16" s="11"/>
      <c r="H16" s="12"/>
      <c r="J16"/>
      <c r="K16" s="1"/>
      <c r="L16" s="1"/>
      <c r="M16" s="1"/>
      <c r="N16" s="1"/>
      <c r="O16" s="1"/>
      <c r="P16" s="1"/>
      <c r="AA16" s="205"/>
      <c r="AB16" s="205"/>
      <c r="IV16" s="206">
        <f t="shared" si="0"/>
        <v>40972</v>
      </c>
    </row>
    <row r="17" spans="2:256" ht="12.75">
      <c r="B17" s="9"/>
      <c r="C17" s="11"/>
      <c r="D17" s="11"/>
      <c r="E17" s="11"/>
      <c r="F17" s="11"/>
      <c r="G17" s="11"/>
      <c r="H17" s="12"/>
      <c r="J17"/>
      <c r="K17" s="1"/>
      <c r="L17" s="1"/>
      <c r="M17" s="1"/>
      <c r="N17" s="1"/>
      <c r="O17" s="1"/>
      <c r="P17" s="1"/>
      <c r="AA17" s="205"/>
      <c r="AB17" s="205"/>
      <c r="IV17" s="206">
        <f t="shared" si="0"/>
        <v>40971</v>
      </c>
    </row>
    <row r="18" spans="2:256" ht="12.75">
      <c r="B18" s="9"/>
      <c r="C18" s="11"/>
      <c r="D18" s="11"/>
      <c r="E18" s="11"/>
      <c r="F18" s="11"/>
      <c r="G18" s="11"/>
      <c r="H18" s="12"/>
      <c r="J18"/>
      <c r="K18"/>
      <c r="L18" s="1"/>
      <c r="M18" s="1"/>
      <c r="N18" s="1"/>
      <c r="O18" s="1"/>
      <c r="P18" s="1"/>
      <c r="AA18" s="205"/>
      <c r="AB18" s="205"/>
      <c r="IV18" s="206">
        <f t="shared" si="0"/>
        <v>40970</v>
      </c>
    </row>
    <row r="19" spans="2:256" ht="12.75">
      <c r="B19" s="9"/>
      <c r="C19" s="10" t="s">
        <v>29</v>
      </c>
      <c r="D19" s="11"/>
      <c r="E19" s="11"/>
      <c r="F19" s="11"/>
      <c r="G19" s="11"/>
      <c r="H19" s="12"/>
      <c r="J19"/>
      <c r="K19"/>
      <c r="L19" s="1"/>
      <c r="M19" s="1"/>
      <c r="N19" s="1"/>
      <c r="O19" s="1"/>
      <c r="P19" s="1"/>
      <c r="AA19" s="205"/>
      <c r="AB19" s="205"/>
      <c r="IV19" s="206">
        <f t="shared" si="0"/>
        <v>40969</v>
      </c>
    </row>
    <row r="20" spans="2:256" ht="12.75">
      <c r="B20" s="9"/>
      <c r="C20" s="11"/>
      <c r="D20" s="11"/>
      <c r="E20" s="11"/>
      <c r="F20" s="11"/>
      <c r="G20" s="11"/>
      <c r="H20" s="12"/>
      <c r="J20"/>
      <c r="K20" s="1"/>
      <c r="L20" s="1"/>
      <c r="M20" s="1"/>
      <c r="N20" s="1"/>
      <c r="O20" s="1"/>
      <c r="P20" s="1"/>
      <c r="AA20" s="205"/>
      <c r="AB20" s="205"/>
      <c r="IV20" s="206">
        <f t="shared" si="0"/>
        <v>40968</v>
      </c>
    </row>
    <row r="21" spans="2:256" ht="12.75">
      <c r="B21" s="9"/>
      <c r="C21" s="14" t="s">
        <v>20</v>
      </c>
      <c r="D21" s="11" t="s">
        <v>12</v>
      </c>
      <c r="E21" s="39"/>
      <c r="F21" s="11"/>
      <c r="G21" s="11"/>
      <c r="H21" s="12"/>
      <c r="J21"/>
      <c r="K21" s="1"/>
      <c r="L21" s="1"/>
      <c r="M21" s="1"/>
      <c r="N21" s="1"/>
      <c r="O21" s="1"/>
      <c r="P21" s="1"/>
      <c r="AA21" s="205"/>
      <c r="AB21" s="205"/>
      <c r="IV21" s="206">
        <f t="shared" si="0"/>
        <v>40967</v>
      </c>
    </row>
    <row r="22" spans="2:256" ht="12.75">
      <c r="B22" s="9"/>
      <c r="C22" s="11"/>
      <c r="D22" s="11" t="s">
        <v>6</v>
      </c>
      <c r="E22" s="39"/>
      <c r="F22" s="11"/>
      <c r="G22" s="11"/>
      <c r="H22" s="12"/>
      <c r="J22"/>
      <c r="K22" s="1"/>
      <c r="L22" s="1"/>
      <c r="M22" s="1"/>
      <c r="N22" s="1"/>
      <c r="O22" s="1"/>
      <c r="P22" s="1"/>
      <c r="AA22" s="205"/>
      <c r="AB22" s="205"/>
      <c r="IV22" s="206">
        <f t="shared" si="0"/>
        <v>40966</v>
      </c>
    </row>
    <row r="23" spans="2:256" ht="12.75">
      <c r="B23" s="9"/>
      <c r="C23" s="11"/>
      <c r="D23" s="11"/>
      <c r="E23" s="21"/>
      <c r="F23" s="11"/>
      <c r="G23" s="11"/>
      <c r="H23" s="12"/>
      <c r="K23" s="203"/>
      <c r="L23" s="203"/>
      <c r="M23" s="203"/>
      <c r="N23" s="203"/>
      <c r="O23" s="203"/>
      <c r="P23" s="203"/>
      <c r="AA23" s="205"/>
      <c r="AB23" s="205"/>
      <c r="IV23" s="206">
        <f t="shared" si="0"/>
        <v>40965</v>
      </c>
    </row>
    <row r="24" spans="2:256" ht="12.75">
      <c r="B24" s="9"/>
      <c r="C24" s="14" t="s">
        <v>21</v>
      </c>
      <c r="D24" s="11" t="s">
        <v>22</v>
      </c>
      <c r="E24" s="41"/>
      <c r="F24" s="11"/>
      <c r="G24" s="11"/>
      <c r="H24" s="12"/>
      <c r="J24" s="56"/>
      <c r="K24" s="57"/>
      <c r="L24" s="57"/>
      <c r="M24" s="57"/>
      <c r="N24" s="57"/>
      <c r="O24" s="57"/>
      <c r="P24" s="58"/>
      <c r="AA24" s="205"/>
      <c r="AB24" s="205"/>
      <c r="IV24" s="206">
        <f t="shared" si="0"/>
        <v>40964</v>
      </c>
    </row>
    <row r="25" spans="2:256" ht="12.75">
      <c r="B25" s="9"/>
      <c r="C25" s="14"/>
      <c r="D25" s="11" t="s">
        <v>23</v>
      </c>
      <c r="E25" s="41"/>
      <c r="F25" s="11"/>
      <c r="G25" s="11"/>
      <c r="H25" s="19"/>
      <c r="J25" s="59"/>
      <c r="K25" s="60" t="s">
        <v>30</v>
      </c>
      <c r="L25" s="61"/>
      <c r="M25" s="61"/>
      <c r="N25" s="61"/>
      <c r="O25" s="61"/>
      <c r="P25" s="62"/>
      <c r="AA25" s="205"/>
      <c r="AB25" s="205"/>
      <c r="IV25" s="206">
        <f t="shared" si="0"/>
        <v>40963</v>
      </c>
    </row>
    <row r="26" spans="2:256" ht="12.75">
      <c r="B26" s="9"/>
      <c r="C26" s="11"/>
      <c r="D26" s="11"/>
      <c r="E26" s="11"/>
      <c r="F26" s="11"/>
      <c r="G26" s="11"/>
      <c r="H26" s="12"/>
      <c r="J26" s="59"/>
      <c r="K26" s="61"/>
      <c r="L26" s="61"/>
      <c r="M26" s="61"/>
      <c r="N26" s="61"/>
      <c r="O26" s="61"/>
      <c r="P26" s="62"/>
      <c r="AA26" s="205"/>
      <c r="AB26" s="205"/>
      <c r="IV26" s="206">
        <f t="shared" si="0"/>
        <v>40962</v>
      </c>
    </row>
    <row r="27" spans="2:256" ht="12.75">
      <c r="B27" s="9"/>
      <c r="C27" s="14" t="s">
        <v>27</v>
      </c>
      <c r="D27" s="29">
        <f>IF(CasH+CasM+CasS=0,"",INT((D15*60+E15+F15/60)/D13))</f>
        <v>5</v>
      </c>
      <c r="E27" s="30">
        <f>IF(CasH+CasM+CasS=0,"",((D15*60+E15+F15/60)/D13-D27)*60)</f>
        <v>4.35931307793922</v>
      </c>
      <c r="F27" s="11"/>
      <c r="G27" s="20"/>
      <c r="H27" s="12"/>
      <c r="J27" s="59"/>
      <c r="K27" s="63" t="s">
        <v>16</v>
      </c>
      <c r="L27" s="39">
        <v>6</v>
      </c>
      <c r="M27" s="61"/>
      <c r="N27" s="61"/>
      <c r="O27" s="61"/>
      <c r="P27" s="62"/>
      <c r="AA27" s="205"/>
      <c r="AB27" s="205"/>
      <c r="IV27" s="206">
        <f t="shared" si="0"/>
        <v>40961</v>
      </c>
    </row>
    <row r="28" spans="2:256" ht="12.75">
      <c r="B28" s="9"/>
      <c r="C28" s="11"/>
      <c r="D28" s="15" t="s">
        <v>4</v>
      </c>
      <c r="E28" s="15" t="s">
        <v>11</v>
      </c>
      <c r="F28" s="11"/>
      <c r="G28" s="11"/>
      <c r="H28" s="12"/>
      <c r="J28" s="59"/>
      <c r="K28" s="63"/>
      <c r="L28" s="64"/>
      <c r="M28" s="61"/>
      <c r="N28" s="61"/>
      <c r="O28" s="61"/>
      <c r="P28" s="62"/>
      <c r="AA28" s="205"/>
      <c r="AB28" s="205"/>
      <c r="IV28" s="206">
        <f t="shared" si="0"/>
        <v>40960</v>
      </c>
    </row>
    <row r="29" spans="2:256" ht="12.75">
      <c r="B29" s="9"/>
      <c r="C29" s="11"/>
      <c r="D29" s="15"/>
      <c r="E29" s="15"/>
      <c r="F29" s="11"/>
      <c r="G29" s="11"/>
      <c r="H29" s="12"/>
      <c r="J29" s="59"/>
      <c r="K29" s="63" t="s">
        <v>17</v>
      </c>
      <c r="L29" s="42">
        <v>800</v>
      </c>
      <c r="M29" s="65" t="s">
        <v>8</v>
      </c>
      <c r="N29" s="61"/>
      <c r="O29" s="61"/>
      <c r="P29" s="62"/>
      <c r="AA29" s="205"/>
      <c r="AB29" s="205"/>
      <c r="IV29" s="206">
        <f t="shared" si="0"/>
        <v>40959</v>
      </c>
    </row>
    <row r="30" spans="2:256" ht="12.75">
      <c r="B30" s="9"/>
      <c r="C30" s="14" t="s">
        <v>37</v>
      </c>
      <c r="D30" s="254" t="s">
        <v>273</v>
      </c>
      <c r="E30" s="255"/>
      <c r="F30" s="255"/>
      <c r="G30" s="256"/>
      <c r="H30" s="12"/>
      <c r="J30" s="59"/>
      <c r="K30" s="63"/>
      <c r="L30" s="64"/>
      <c r="M30" s="61"/>
      <c r="N30" s="61"/>
      <c r="O30" s="61"/>
      <c r="P30" s="62"/>
      <c r="AA30" s="205"/>
      <c r="AB30" s="205"/>
      <c r="IV30" s="206">
        <f t="shared" si="0"/>
        <v>40958</v>
      </c>
    </row>
    <row r="31" spans="2:256" ht="12.75">
      <c r="B31" s="9"/>
      <c r="C31" s="11"/>
      <c r="D31" s="257"/>
      <c r="E31" s="258"/>
      <c r="F31" s="258"/>
      <c r="G31" s="259"/>
      <c r="H31" s="12"/>
      <c r="J31" s="59"/>
      <c r="K31" s="63" t="s">
        <v>18</v>
      </c>
      <c r="L31" s="235">
        <v>400</v>
      </c>
      <c r="M31" s="213" t="s">
        <v>8</v>
      </c>
      <c r="N31" s="61"/>
      <c r="O31" s="61"/>
      <c r="P31" s="62"/>
      <c r="AA31" s="205"/>
      <c r="AB31" s="205"/>
      <c r="IV31" s="206">
        <f t="shared" si="0"/>
        <v>40957</v>
      </c>
    </row>
    <row r="32" spans="2:256" ht="12.75">
      <c r="B32" s="9"/>
      <c r="C32" s="11"/>
      <c r="D32" s="257"/>
      <c r="E32" s="258"/>
      <c r="F32" s="258"/>
      <c r="G32" s="259"/>
      <c r="H32" s="12"/>
      <c r="J32" s="59"/>
      <c r="K32" s="63"/>
      <c r="L32" s="61"/>
      <c r="M32" s="61"/>
      <c r="N32" s="61"/>
      <c r="O32" s="61"/>
      <c r="P32" s="62"/>
      <c r="AA32" s="205"/>
      <c r="AB32" s="205"/>
      <c r="IV32" s="206">
        <f t="shared" si="0"/>
        <v>40956</v>
      </c>
    </row>
    <row r="33" spans="2:256" ht="12.75">
      <c r="B33" s="9"/>
      <c r="C33" s="11"/>
      <c r="D33" s="260"/>
      <c r="E33" s="261"/>
      <c r="F33" s="261"/>
      <c r="G33" s="262"/>
      <c r="H33" s="12"/>
      <c r="J33" s="59"/>
      <c r="K33" s="63" t="s">
        <v>19</v>
      </c>
      <c r="L33" s="248" t="s">
        <v>265</v>
      </c>
      <c r="M33" s="249"/>
      <c r="N33" s="249"/>
      <c r="O33" s="250"/>
      <c r="P33" s="62"/>
      <c r="AA33" s="205"/>
      <c r="AB33" s="205"/>
      <c r="IV33" s="206">
        <f t="shared" si="0"/>
        <v>40955</v>
      </c>
    </row>
    <row r="34" spans="2:256" ht="12.75">
      <c r="B34" s="16"/>
      <c r="C34" s="17"/>
      <c r="D34" s="17"/>
      <c r="E34" s="17"/>
      <c r="F34" s="17"/>
      <c r="G34" s="17"/>
      <c r="H34" s="13"/>
      <c r="J34" s="66"/>
      <c r="K34" s="67"/>
      <c r="L34" s="67"/>
      <c r="M34" s="67"/>
      <c r="N34" s="67"/>
      <c r="O34" s="67"/>
      <c r="P34" s="68"/>
      <c r="AA34" s="205"/>
      <c r="AB34" s="205"/>
      <c r="IV34" s="206">
        <f t="shared" si="0"/>
        <v>40954</v>
      </c>
    </row>
    <row r="35" spans="27:256" ht="12.75">
      <c r="AA35" s="205"/>
      <c r="AB35" s="205"/>
      <c r="IV35" s="206">
        <f t="shared" si="0"/>
        <v>40953</v>
      </c>
    </row>
    <row r="36" spans="27:256" ht="12.75">
      <c r="AA36" s="205"/>
      <c r="AB36" s="205"/>
      <c r="IV36" s="206">
        <f t="shared" si="0"/>
        <v>40952</v>
      </c>
    </row>
    <row r="37" spans="27:256" ht="12.75">
      <c r="AA37" s="205"/>
      <c r="AB37" s="205"/>
      <c r="IV37" s="206">
        <f t="shared" si="0"/>
        <v>40951</v>
      </c>
    </row>
    <row r="38" spans="27:256" ht="12.75">
      <c r="AA38" s="205"/>
      <c r="AB38" s="205"/>
      <c r="IV38" s="206">
        <f t="shared" si="0"/>
        <v>40950</v>
      </c>
    </row>
    <row r="39" spans="27:256" ht="12.75">
      <c r="AA39" s="205"/>
      <c r="AB39" s="205"/>
      <c r="IV39" s="206">
        <f t="shared" si="0"/>
        <v>40949</v>
      </c>
    </row>
    <row r="40" spans="27:256" ht="12.75">
      <c r="AA40" s="205"/>
      <c r="AB40" s="205"/>
      <c r="IV40" s="206">
        <f t="shared" si="0"/>
        <v>40948</v>
      </c>
    </row>
    <row r="41" ht="12.75">
      <c r="IV41" s="206">
        <f t="shared" si="0"/>
        <v>40947</v>
      </c>
    </row>
    <row r="42" ht="12.75">
      <c r="IV42" s="206">
        <f t="shared" si="0"/>
        <v>40946</v>
      </c>
    </row>
    <row r="43" ht="12.75">
      <c r="IV43" s="206">
        <f t="shared" si="0"/>
        <v>40945</v>
      </c>
    </row>
    <row r="44" ht="12.75">
      <c r="IV44" s="206">
        <f t="shared" si="0"/>
        <v>40944</v>
      </c>
    </row>
    <row r="45" ht="12.75">
      <c r="IV45" s="206">
        <f t="shared" si="0"/>
        <v>40943</v>
      </c>
    </row>
    <row r="46" ht="12.75">
      <c r="IV46" s="206">
        <f t="shared" si="0"/>
        <v>40942</v>
      </c>
    </row>
    <row r="47" ht="12.75">
      <c r="IV47" s="206">
        <f t="shared" si="0"/>
        <v>40941</v>
      </c>
    </row>
    <row r="48" ht="12.75">
      <c r="IV48" s="206">
        <f t="shared" si="0"/>
        <v>40940</v>
      </c>
    </row>
    <row r="49" ht="12.75">
      <c r="IV49" s="206">
        <f t="shared" si="0"/>
        <v>40939</v>
      </c>
    </row>
    <row r="50" ht="12.75">
      <c r="IV50" s="206">
        <f t="shared" si="0"/>
        <v>40938</v>
      </c>
    </row>
    <row r="51" ht="12.75">
      <c r="IV51" s="206">
        <f t="shared" si="0"/>
        <v>40937</v>
      </c>
    </row>
    <row r="52" ht="12.75">
      <c r="IV52" s="206">
        <f t="shared" si="0"/>
        <v>40936</v>
      </c>
    </row>
    <row r="53" ht="12.75">
      <c r="IV53" s="206">
        <f t="shared" si="0"/>
        <v>40935</v>
      </c>
    </row>
    <row r="54" ht="12.75">
      <c r="IV54" s="206">
        <f t="shared" si="0"/>
        <v>40934</v>
      </c>
    </row>
    <row r="55" ht="12.75">
      <c r="IV55" s="206">
        <f t="shared" si="0"/>
        <v>40933</v>
      </c>
    </row>
    <row r="56" ht="12.75">
      <c r="IV56" s="206">
        <f t="shared" si="0"/>
        <v>40932</v>
      </c>
    </row>
    <row r="57" ht="12.75">
      <c r="IV57" s="206">
        <f t="shared" si="0"/>
        <v>40931</v>
      </c>
    </row>
    <row r="58" ht="12.75">
      <c r="IV58" s="206">
        <f t="shared" si="0"/>
        <v>40930</v>
      </c>
    </row>
    <row r="59" ht="12.75">
      <c r="IV59" s="206">
        <f t="shared" si="0"/>
        <v>40929</v>
      </c>
    </row>
    <row r="60" ht="12.75">
      <c r="IV60" s="206">
        <f t="shared" si="0"/>
        <v>40928</v>
      </c>
    </row>
    <row r="61" ht="12.75">
      <c r="IV61" s="206">
        <f t="shared" si="0"/>
        <v>40927</v>
      </c>
    </row>
    <row r="62" ht="12.75">
      <c r="IV62" s="206">
        <f t="shared" si="0"/>
        <v>40926</v>
      </c>
    </row>
    <row r="63" ht="12.75">
      <c r="IV63" s="206">
        <f t="shared" si="0"/>
        <v>40925</v>
      </c>
    </row>
    <row r="64" ht="12.75">
      <c r="IV64" s="206">
        <f t="shared" si="0"/>
        <v>40924</v>
      </c>
    </row>
    <row r="65" ht="12.75">
      <c r="IV65" s="206">
        <f t="shared" si="0"/>
        <v>40923</v>
      </c>
    </row>
    <row r="66" ht="12.75">
      <c r="IV66" s="206">
        <f t="shared" si="0"/>
        <v>40922</v>
      </c>
    </row>
    <row r="67" ht="12.75">
      <c r="IV67" s="206">
        <f aca="true" t="shared" si="1" ref="IV67:IV130">IV66-1</f>
        <v>40921</v>
      </c>
    </row>
    <row r="68" ht="12.75">
      <c r="IV68" s="206">
        <f t="shared" si="1"/>
        <v>40920</v>
      </c>
    </row>
    <row r="69" ht="12.75">
      <c r="IV69" s="206">
        <f t="shared" si="1"/>
        <v>40919</v>
      </c>
    </row>
    <row r="70" ht="12.75">
      <c r="IV70" s="206">
        <f t="shared" si="1"/>
        <v>40918</v>
      </c>
    </row>
    <row r="71" ht="12.75">
      <c r="IV71" s="206">
        <f t="shared" si="1"/>
        <v>40917</v>
      </c>
    </row>
    <row r="72" ht="12.75">
      <c r="IV72" s="206">
        <f t="shared" si="1"/>
        <v>40916</v>
      </c>
    </row>
    <row r="73" ht="12.75">
      <c r="IV73" s="206">
        <f t="shared" si="1"/>
        <v>40915</v>
      </c>
    </row>
    <row r="74" ht="12.75">
      <c r="IV74" s="206">
        <f t="shared" si="1"/>
        <v>40914</v>
      </c>
    </row>
    <row r="75" ht="12.75">
      <c r="IV75" s="206">
        <f t="shared" si="1"/>
        <v>40913</v>
      </c>
    </row>
    <row r="76" ht="12.75">
      <c r="IV76" s="206">
        <f t="shared" si="1"/>
        <v>40912</v>
      </c>
    </row>
    <row r="77" ht="12.75">
      <c r="IV77" s="206">
        <f t="shared" si="1"/>
        <v>40911</v>
      </c>
    </row>
    <row r="78" ht="12.75">
      <c r="IV78" s="206">
        <f t="shared" si="1"/>
        <v>40910</v>
      </c>
    </row>
    <row r="79" ht="12.75">
      <c r="IV79" s="206">
        <f t="shared" si="1"/>
        <v>40909</v>
      </c>
    </row>
    <row r="80" ht="12.75">
      <c r="IV80" s="206">
        <f t="shared" si="1"/>
        <v>40908</v>
      </c>
    </row>
    <row r="81" ht="12.75">
      <c r="IV81" s="206">
        <f t="shared" si="1"/>
        <v>40907</v>
      </c>
    </row>
    <row r="82" ht="12.75">
      <c r="IV82" s="206">
        <f t="shared" si="1"/>
        <v>40906</v>
      </c>
    </row>
    <row r="83" ht="12.75">
      <c r="IV83" s="206">
        <f t="shared" si="1"/>
        <v>40905</v>
      </c>
    </row>
    <row r="84" ht="12.75">
      <c r="IV84" s="206">
        <f t="shared" si="1"/>
        <v>40904</v>
      </c>
    </row>
    <row r="85" ht="12.75">
      <c r="IV85" s="206">
        <f t="shared" si="1"/>
        <v>40903</v>
      </c>
    </row>
    <row r="86" ht="12.75">
      <c r="IV86" s="206">
        <f t="shared" si="1"/>
        <v>40902</v>
      </c>
    </row>
    <row r="87" ht="12.75">
      <c r="IV87" s="206">
        <f t="shared" si="1"/>
        <v>40901</v>
      </c>
    </row>
    <row r="88" ht="12.75">
      <c r="IV88" s="206">
        <f t="shared" si="1"/>
        <v>40900</v>
      </c>
    </row>
    <row r="89" ht="12.75">
      <c r="IV89" s="206">
        <f t="shared" si="1"/>
        <v>40899</v>
      </c>
    </row>
    <row r="90" ht="12.75">
      <c r="IV90" s="206">
        <f t="shared" si="1"/>
        <v>40898</v>
      </c>
    </row>
    <row r="91" ht="12.75">
      <c r="IV91" s="206">
        <f t="shared" si="1"/>
        <v>40897</v>
      </c>
    </row>
    <row r="92" ht="12.75">
      <c r="IV92" s="206">
        <f t="shared" si="1"/>
        <v>40896</v>
      </c>
    </row>
    <row r="93" ht="12.75">
      <c r="IV93" s="206">
        <f t="shared" si="1"/>
        <v>40895</v>
      </c>
    </row>
    <row r="94" ht="12.75">
      <c r="IV94" s="206">
        <f t="shared" si="1"/>
        <v>40894</v>
      </c>
    </row>
    <row r="95" ht="12.75">
      <c r="IV95" s="206">
        <f t="shared" si="1"/>
        <v>40893</v>
      </c>
    </row>
    <row r="96" ht="12.75">
      <c r="IV96" s="206">
        <f t="shared" si="1"/>
        <v>40892</v>
      </c>
    </row>
    <row r="97" ht="12.75">
      <c r="IV97" s="206">
        <f t="shared" si="1"/>
        <v>40891</v>
      </c>
    </row>
    <row r="98" ht="12.75">
      <c r="IV98" s="206">
        <f t="shared" si="1"/>
        <v>40890</v>
      </c>
    </row>
    <row r="99" ht="12.75">
      <c r="IV99" s="206">
        <f t="shared" si="1"/>
        <v>40889</v>
      </c>
    </row>
    <row r="100" ht="12.75">
      <c r="IV100" s="206">
        <f t="shared" si="1"/>
        <v>40888</v>
      </c>
    </row>
    <row r="101" ht="12.75">
      <c r="IV101" s="206">
        <f t="shared" si="1"/>
        <v>40887</v>
      </c>
    </row>
    <row r="102" ht="12.75">
      <c r="IV102" s="206">
        <f t="shared" si="1"/>
        <v>40886</v>
      </c>
    </row>
    <row r="103" ht="12.75">
      <c r="IV103" s="206">
        <f t="shared" si="1"/>
        <v>40885</v>
      </c>
    </row>
    <row r="104" ht="12.75">
      <c r="IV104" s="206">
        <f t="shared" si="1"/>
        <v>40884</v>
      </c>
    </row>
    <row r="105" ht="12.75">
      <c r="IV105" s="206">
        <f t="shared" si="1"/>
        <v>40883</v>
      </c>
    </row>
    <row r="106" ht="12.75">
      <c r="IV106" s="206">
        <f t="shared" si="1"/>
        <v>40882</v>
      </c>
    </row>
    <row r="107" ht="12.75">
      <c r="IV107" s="206">
        <f t="shared" si="1"/>
        <v>40881</v>
      </c>
    </row>
    <row r="108" ht="12.75">
      <c r="IV108" s="206">
        <f t="shared" si="1"/>
        <v>40880</v>
      </c>
    </row>
    <row r="109" ht="12.75">
      <c r="IV109" s="206">
        <f t="shared" si="1"/>
        <v>40879</v>
      </c>
    </row>
    <row r="110" ht="12.75">
      <c r="IV110" s="206">
        <f t="shared" si="1"/>
        <v>40878</v>
      </c>
    </row>
    <row r="111" ht="12.75">
      <c r="IV111" s="206">
        <f t="shared" si="1"/>
        <v>40877</v>
      </c>
    </row>
    <row r="112" ht="12.75">
      <c r="IV112" s="206">
        <f t="shared" si="1"/>
        <v>40876</v>
      </c>
    </row>
    <row r="113" ht="12.75">
      <c r="IV113" s="206">
        <f t="shared" si="1"/>
        <v>40875</v>
      </c>
    </row>
    <row r="114" ht="12.75">
      <c r="IV114" s="206">
        <f t="shared" si="1"/>
        <v>40874</v>
      </c>
    </row>
    <row r="115" ht="12.75">
      <c r="IV115" s="206">
        <f t="shared" si="1"/>
        <v>40873</v>
      </c>
    </row>
    <row r="116" ht="12.75">
      <c r="IV116" s="206">
        <f t="shared" si="1"/>
        <v>40872</v>
      </c>
    </row>
    <row r="117" ht="12.75">
      <c r="IV117" s="206">
        <f t="shared" si="1"/>
        <v>40871</v>
      </c>
    </row>
    <row r="118" ht="12.75">
      <c r="IV118" s="206">
        <f t="shared" si="1"/>
        <v>40870</v>
      </c>
    </row>
    <row r="119" ht="12.75">
      <c r="IV119" s="206">
        <f t="shared" si="1"/>
        <v>40869</v>
      </c>
    </row>
    <row r="120" ht="12.75">
      <c r="IV120" s="206">
        <f t="shared" si="1"/>
        <v>40868</v>
      </c>
    </row>
    <row r="121" ht="12.75">
      <c r="IV121" s="206">
        <f t="shared" si="1"/>
        <v>40867</v>
      </c>
    </row>
    <row r="122" ht="12.75">
      <c r="IV122" s="206">
        <f t="shared" si="1"/>
        <v>40866</v>
      </c>
    </row>
    <row r="123" ht="12.75">
      <c r="IV123" s="206">
        <f t="shared" si="1"/>
        <v>40865</v>
      </c>
    </row>
    <row r="124" ht="12.75">
      <c r="IV124" s="206">
        <f t="shared" si="1"/>
        <v>40864</v>
      </c>
    </row>
    <row r="125" ht="12.75">
      <c r="IV125" s="206">
        <f t="shared" si="1"/>
        <v>40863</v>
      </c>
    </row>
    <row r="126" ht="12.75">
      <c r="IV126" s="206">
        <f t="shared" si="1"/>
        <v>40862</v>
      </c>
    </row>
    <row r="127" ht="12.75">
      <c r="IV127" s="206">
        <f t="shared" si="1"/>
        <v>40861</v>
      </c>
    </row>
    <row r="128" ht="12.75">
      <c r="IV128" s="206">
        <f t="shared" si="1"/>
        <v>40860</v>
      </c>
    </row>
    <row r="129" ht="12.75">
      <c r="IV129" s="206">
        <f t="shared" si="1"/>
        <v>40859</v>
      </c>
    </row>
    <row r="130" ht="12.75">
      <c r="IV130" s="206">
        <f t="shared" si="1"/>
        <v>40858</v>
      </c>
    </row>
    <row r="131" ht="12.75">
      <c r="IV131" s="206">
        <f aca="true" t="shared" si="2" ref="IV131:IV144">IV130-1</f>
        <v>40857</v>
      </c>
    </row>
    <row r="132" ht="12.75">
      <c r="IV132" s="206">
        <f t="shared" si="2"/>
        <v>40856</v>
      </c>
    </row>
    <row r="133" ht="12.75">
      <c r="IV133" s="206">
        <f t="shared" si="2"/>
        <v>40855</v>
      </c>
    </row>
    <row r="134" ht="12.75">
      <c r="IV134" s="206">
        <f t="shared" si="2"/>
        <v>40854</v>
      </c>
    </row>
    <row r="135" ht="12.75">
      <c r="IV135" s="206">
        <f t="shared" si="2"/>
        <v>40853</v>
      </c>
    </row>
    <row r="136" ht="12.75">
      <c r="IV136" s="206">
        <f t="shared" si="2"/>
        <v>40852</v>
      </c>
    </row>
    <row r="137" ht="12.75">
      <c r="IV137" s="206">
        <f t="shared" si="2"/>
        <v>40851</v>
      </c>
    </row>
    <row r="138" ht="12.75">
      <c r="IV138" s="206">
        <f t="shared" si="2"/>
        <v>40850</v>
      </c>
    </row>
    <row r="139" ht="12.75">
      <c r="IV139" s="206">
        <f t="shared" si="2"/>
        <v>40849</v>
      </c>
    </row>
    <row r="140" ht="12.75">
      <c r="IV140" s="206">
        <f t="shared" si="2"/>
        <v>40848</v>
      </c>
    </row>
    <row r="141" ht="12.75">
      <c r="IV141" s="206">
        <f t="shared" si="2"/>
        <v>40847</v>
      </c>
    </row>
    <row r="142" ht="12.75">
      <c r="IV142" s="206">
        <f t="shared" si="2"/>
        <v>40846</v>
      </c>
    </row>
    <row r="143" ht="12.75">
      <c r="IV143" s="206">
        <f t="shared" si="2"/>
        <v>40845</v>
      </c>
    </row>
    <row r="144" ht="12.75">
      <c r="IV144" s="206">
        <f t="shared" si="2"/>
        <v>40844</v>
      </c>
    </row>
  </sheetData>
  <sheetProtection/>
  <mergeCells count="10">
    <mergeCell ref="D7:F7"/>
    <mergeCell ref="L33:O33"/>
    <mergeCell ref="R8:R12"/>
    <mergeCell ref="D30:G33"/>
    <mergeCell ref="D9:F9"/>
    <mergeCell ref="D11:F11"/>
    <mergeCell ref="K8:K12"/>
    <mergeCell ref="L8:O12"/>
    <mergeCell ref="P8:P12"/>
    <mergeCell ref="Q8:Q12"/>
  </mergeCells>
  <dataValidations count="4">
    <dataValidation type="list" allowBlank="1" showInputMessage="1" showErrorMessage="1" sqref="M31">
      <formula1>$IS$1:$IS$3</formula1>
    </dataValidation>
    <dataValidation type="list" allowBlank="1" sqref="D7:F7">
      <formula1>$IV$1:$IV$142</formula1>
    </dataValidation>
    <dataValidation type="list" allowBlank="1" sqref="D11:F11">
      <formula1>$AB$1:$AB$40</formula1>
    </dataValidation>
    <dataValidation type="list" allowBlank="1" sqref="D9:F9">
      <formula1>$AA$1:$AA$40</formula1>
    </dataValidation>
  </dataValidations>
  <printOptions/>
  <pageMargins left="0.787401575" right="0.787401575" top="0.984251969" bottom="0.984251969" header="0.5" footer="0.5"/>
  <pageSetup blackAndWhite="1" fitToHeight="1" fitToWidth="1" horizontalDpi="600" verticalDpi="600" orientation="landscape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Q200"/>
  <sheetViews>
    <sheetView showGridLines="0" zoomScalePageLayoutView="0" workbookViewId="0" topLeftCell="A1">
      <selection activeCell="R20" sqref="R20"/>
    </sheetView>
  </sheetViews>
  <sheetFormatPr defaultColWidth="9.140625" defaultRowHeight="12.75"/>
  <cols>
    <col min="1" max="1" width="3.7109375" style="0" customWidth="1"/>
    <col min="2" max="2" width="10.28125" style="0" customWidth="1"/>
    <col min="15" max="15" width="3.28125" style="0" customWidth="1"/>
    <col min="16" max="16" width="15.421875" style="0" bestFit="1" customWidth="1"/>
    <col min="17" max="17" width="12.00390625" style="0" customWidth="1"/>
  </cols>
  <sheetData>
    <row r="2" s="71" customFormat="1" ht="12.75">
      <c r="B2" s="72" t="s">
        <v>45</v>
      </c>
    </row>
    <row r="3" ht="12.75">
      <c r="P3" s="52" t="s">
        <v>46</v>
      </c>
    </row>
    <row r="4" spans="2:17" ht="12.75">
      <c r="B4" s="47" t="s">
        <v>41</v>
      </c>
      <c r="C4" s="47" t="s">
        <v>5</v>
      </c>
      <c r="D4" s="190" t="s">
        <v>48</v>
      </c>
      <c r="P4" t="s">
        <v>39</v>
      </c>
      <c r="Q4" s="31">
        <f>MIN(Denik!A:A)</f>
        <v>40917</v>
      </c>
    </row>
    <row r="5" spans="2:17" ht="12.75">
      <c r="B5" s="53">
        <f>DATE(YEAR(Q4),MONTH(Q4),1)</f>
        <v>40909</v>
      </c>
      <c r="C5" s="54">
        <f>SUMIF(Denik!A:C,"&gt;="&amp;B5,Denik!C:C)-SUM(C6:C$200)</f>
        <v>91.91000000000003</v>
      </c>
      <c r="D5" s="189">
        <f>SUMIF(Denik!A:D,"&gt;="&amp;B5,Denik!D:D)-SUM(D6:D$200)</f>
        <v>488.64999999999986</v>
      </c>
      <c r="P5" t="s">
        <v>43</v>
      </c>
      <c r="Q5" s="31">
        <f>MAX(Denik!A:A)</f>
        <v>40986</v>
      </c>
    </row>
    <row r="6" spans="2:17" ht="12.75">
      <c r="B6" s="53">
        <f>DATE(YEAR(B5),MONTH(B5)+1,1)</f>
        <v>40940</v>
      </c>
      <c r="C6" s="54">
        <f>SUMIF(Denik!A:C,"&gt;="&amp;B6,Denik!C:C)-SUM(C7:C$200)</f>
        <v>153.76999999999998</v>
      </c>
      <c r="D6" s="189">
        <f>SUMIF(Denik!A:D,"&gt;="&amp;B6,Denik!D:D)-SUM(D7:D$200)</f>
        <v>786.1000000000006</v>
      </c>
      <c r="P6" t="s">
        <v>44</v>
      </c>
      <c r="Q6" s="51">
        <f>Q5-Q4+1</f>
        <v>70</v>
      </c>
    </row>
    <row r="7" spans="2:17" ht="12.75">
      <c r="B7" s="53">
        <f aca="true" t="shared" si="0" ref="B7:B70">DATE(YEAR(B6),MONTH(B6)+1,1)</f>
        <v>40969</v>
      </c>
      <c r="C7" s="54">
        <f>SUMIF(Denik!A:C,"&gt;="&amp;B7,Denik!C:C)-SUM(C8:C$200)</f>
        <v>169.68</v>
      </c>
      <c r="D7" s="189">
        <f>SUMIF(Denik!A:D,"&gt;="&amp;B7,Denik!D:D)-SUM(D8:D$200)</f>
        <v>842.1333333333332</v>
      </c>
      <c r="P7" t="s">
        <v>40</v>
      </c>
      <c r="Q7">
        <f>Zaznamu</f>
        <v>71</v>
      </c>
    </row>
    <row r="8" spans="2:4" ht="12.75">
      <c r="B8" s="53">
        <f t="shared" si="0"/>
        <v>41000</v>
      </c>
      <c r="C8" s="54">
        <f>SUMIF(Denik!A:C,"&gt;="&amp;B8,Denik!C:C)-SUM(C9:C$200)</f>
        <v>0</v>
      </c>
      <c r="D8" s="189">
        <f>SUMIF(Denik!A:D,"&gt;="&amp;B8,Denik!D:D)-SUM(D9:D$200)</f>
        <v>0</v>
      </c>
    </row>
    <row r="9" spans="2:4" ht="12.75">
      <c r="B9" s="53">
        <f t="shared" si="0"/>
        <v>41030</v>
      </c>
      <c r="C9" s="54">
        <f>SUMIF(Denik!A:C,"&gt;="&amp;B9,Denik!C:C)-SUM(C10:C$200)</f>
        <v>0</v>
      </c>
      <c r="D9" s="189">
        <f>SUMIF(Denik!A:D,"&gt;="&amp;B9,Denik!D:D)-SUM(D10:D$200)</f>
        <v>0</v>
      </c>
    </row>
    <row r="10" spans="2:17" ht="12.75">
      <c r="B10" s="53">
        <f t="shared" si="0"/>
        <v>41061</v>
      </c>
      <c r="C10" s="54">
        <f>SUMIF(Denik!A:C,"&gt;="&amp;B10,Denik!C:C)-SUM(C11:C$200)</f>
        <v>0</v>
      </c>
      <c r="D10" s="189">
        <f>SUMIF(Denik!A:D,"&gt;="&amp;B10,Denik!D:D)-SUM(D11:D$200)</f>
        <v>0</v>
      </c>
      <c r="P10" t="s">
        <v>42</v>
      </c>
      <c r="Q10" s="51">
        <f ca="1">TODAY()-Q4</f>
        <v>70</v>
      </c>
    </row>
    <row r="11" spans="2:4" ht="12.75">
      <c r="B11" s="53">
        <f t="shared" si="0"/>
        <v>41091</v>
      </c>
      <c r="C11" s="54">
        <f>SUMIF(Denik!A:C,"&gt;="&amp;B11,Denik!C:C)-SUM(C12:C$200)</f>
        <v>0</v>
      </c>
      <c r="D11" s="189">
        <f>SUMIF(Denik!A:D,"&gt;="&amp;B11,Denik!D:D)-SUM(D12:D$200)</f>
        <v>0</v>
      </c>
    </row>
    <row r="12" spans="2:4" ht="12.75">
      <c r="B12" s="53">
        <f t="shared" si="0"/>
        <v>41122</v>
      </c>
      <c r="C12" s="54">
        <f>SUMIF(Denik!A:C,"&gt;="&amp;B12,Denik!C:C)-SUM(C13:C$200)</f>
        <v>0</v>
      </c>
      <c r="D12" s="189">
        <f>SUMIF(Denik!A:D,"&gt;="&amp;B12,Denik!D:D)-SUM(D13:D$200)</f>
        <v>0</v>
      </c>
    </row>
    <row r="13" spans="2:4" ht="12.75">
      <c r="B13" s="53">
        <f t="shared" si="0"/>
        <v>41153</v>
      </c>
      <c r="C13" s="54">
        <f>SUMIF(Denik!A:C,"&gt;="&amp;B13,Denik!C:C)-SUM(C14:C$200)</f>
        <v>0</v>
      </c>
      <c r="D13" s="189">
        <f>SUMIF(Denik!A:D,"&gt;="&amp;B13,Denik!D:D)-SUM(D14:D$200)</f>
        <v>0</v>
      </c>
    </row>
    <row r="14" spans="2:4" ht="12.75">
      <c r="B14" s="53">
        <f t="shared" si="0"/>
        <v>41183</v>
      </c>
      <c r="C14" s="54">
        <f>SUMIF(Denik!A:C,"&gt;="&amp;B14,Denik!C:C)-SUM(C15:C$200)</f>
        <v>0</v>
      </c>
      <c r="D14" s="189">
        <f>SUMIF(Denik!A:D,"&gt;="&amp;B14,Denik!D:D)-SUM(D15:D$200)</f>
        <v>0</v>
      </c>
    </row>
    <row r="15" spans="2:4" ht="12.75">
      <c r="B15" s="53">
        <f t="shared" si="0"/>
        <v>41214</v>
      </c>
      <c r="C15" s="54">
        <f>SUMIF(Denik!A:C,"&gt;="&amp;B15,Denik!C:C)-SUM(C16:C$200)</f>
        <v>0</v>
      </c>
      <c r="D15" s="189">
        <f>SUMIF(Denik!A:D,"&gt;="&amp;B15,Denik!D:D)-SUM(D16:D$200)</f>
        <v>0</v>
      </c>
    </row>
    <row r="16" spans="2:4" ht="12.75">
      <c r="B16" s="53">
        <f t="shared" si="0"/>
        <v>41244</v>
      </c>
      <c r="C16" s="54">
        <f>SUMIF(Denik!A:C,"&gt;="&amp;B16,Denik!C:C)-SUM(C17:C$200)</f>
        <v>0</v>
      </c>
      <c r="D16" s="189">
        <f>SUMIF(Denik!A:D,"&gt;="&amp;B16,Denik!D:D)-SUM(D17:D$200)</f>
        <v>0</v>
      </c>
    </row>
    <row r="17" spans="2:4" ht="12.75">
      <c r="B17" s="53">
        <f t="shared" si="0"/>
        <v>41275</v>
      </c>
      <c r="C17" s="54">
        <f>SUMIF(Denik!A:C,"&gt;="&amp;B17,Denik!C:C)-SUM(C18:C$200)</f>
        <v>0</v>
      </c>
      <c r="D17" s="189">
        <f>SUMIF(Denik!A:D,"&gt;="&amp;B17,Denik!D:D)-SUM(D18:D$200)</f>
        <v>0</v>
      </c>
    </row>
    <row r="18" spans="2:4" ht="12.75">
      <c r="B18" s="53">
        <f t="shared" si="0"/>
        <v>41306</v>
      </c>
      <c r="C18" s="54">
        <f>SUMIF(Denik!A:C,"&gt;="&amp;B18,Denik!C:C)-SUM(C19:C$200)</f>
        <v>0</v>
      </c>
      <c r="D18" s="189">
        <f>SUMIF(Denik!A:D,"&gt;="&amp;B18,Denik!D:D)-SUM(D19:D$200)</f>
        <v>0</v>
      </c>
    </row>
    <row r="19" spans="2:4" ht="12.75">
      <c r="B19" s="53">
        <f t="shared" si="0"/>
        <v>41334</v>
      </c>
      <c r="C19" s="54">
        <f>SUMIF(Denik!A:C,"&gt;="&amp;B19,Denik!C:C)-SUM(C20:C$200)</f>
        <v>0</v>
      </c>
      <c r="D19" s="189">
        <f>SUMIF(Denik!A:D,"&gt;="&amp;B19,Denik!D:D)-SUM(D20:D$200)</f>
        <v>0</v>
      </c>
    </row>
    <row r="20" spans="2:4" ht="12.75">
      <c r="B20" s="53">
        <f t="shared" si="0"/>
        <v>41365</v>
      </c>
      <c r="C20" s="54">
        <f>SUMIF(Denik!A:C,"&gt;="&amp;B20,Denik!C:C)-SUM(C21:C$200)</f>
        <v>0</v>
      </c>
      <c r="D20" s="189">
        <f>SUMIF(Denik!A:D,"&gt;="&amp;B20,Denik!D:D)-SUM(D21:D$200)</f>
        <v>0</v>
      </c>
    </row>
    <row r="21" spans="2:4" ht="12.75">
      <c r="B21" s="53">
        <f t="shared" si="0"/>
        <v>41395</v>
      </c>
      <c r="C21" s="54">
        <f>SUMIF(Denik!A:C,"&gt;="&amp;B21,Denik!C:C)-SUM(C22:C$200)</f>
        <v>0</v>
      </c>
      <c r="D21" s="189">
        <f>SUMIF(Denik!A:D,"&gt;="&amp;B21,Denik!D:D)-SUM(D22:D$200)</f>
        <v>0</v>
      </c>
    </row>
    <row r="22" spans="2:4" ht="12.75">
      <c r="B22" s="53">
        <f t="shared" si="0"/>
        <v>41426</v>
      </c>
      <c r="C22" s="54">
        <f>SUMIF(Denik!A:C,"&gt;="&amp;B22,Denik!C:C)-SUM(C23:C$200)</f>
        <v>0</v>
      </c>
      <c r="D22" s="189">
        <f>SUMIF(Denik!A:D,"&gt;="&amp;B22,Denik!D:D)-SUM(D23:D$200)</f>
        <v>0</v>
      </c>
    </row>
    <row r="23" spans="2:4" ht="12.75">
      <c r="B23" s="53">
        <f t="shared" si="0"/>
        <v>41456</v>
      </c>
      <c r="C23" s="54">
        <f>SUMIF(Denik!A:C,"&gt;="&amp;B23,Denik!C:C)-SUM(C24:C$200)</f>
        <v>0</v>
      </c>
      <c r="D23" s="189">
        <f>SUMIF(Denik!A:D,"&gt;="&amp;B23,Denik!D:D)-SUM(D24:D$200)</f>
        <v>0</v>
      </c>
    </row>
    <row r="24" spans="2:4" ht="12.75">
      <c r="B24" s="53">
        <f t="shared" si="0"/>
        <v>41487</v>
      </c>
      <c r="C24" s="54">
        <f>SUMIF(Denik!A:C,"&gt;="&amp;B24,Denik!C:C)-SUM(C25:C$200)</f>
        <v>0</v>
      </c>
      <c r="D24" s="189">
        <f>SUMIF(Denik!A:D,"&gt;="&amp;B24,Denik!D:D)-SUM(D25:D$200)</f>
        <v>0</v>
      </c>
    </row>
    <row r="25" spans="2:4" ht="12.75">
      <c r="B25" s="53">
        <f t="shared" si="0"/>
        <v>41518</v>
      </c>
      <c r="C25" s="54">
        <f>SUMIF(Denik!A:C,"&gt;="&amp;B25,Denik!C:C)-SUM(C26:C$200)</f>
        <v>0</v>
      </c>
      <c r="D25" s="189">
        <f>SUMIF(Denik!A:D,"&gt;="&amp;B25,Denik!D:D)-SUM(D26:D$200)</f>
        <v>0</v>
      </c>
    </row>
    <row r="26" spans="2:4" ht="12.75">
      <c r="B26" s="53">
        <f t="shared" si="0"/>
        <v>41548</v>
      </c>
      <c r="C26" s="54">
        <f>SUMIF(Denik!A:C,"&gt;="&amp;B26,Denik!C:C)-SUM(C27:C$200)</f>
        <v>0</v>
      </c>
      <c r="D26" s="189">
        <f>SUMIF(Denik!A:D,"&gt;="&amp;B26,Denik!D:D)-SUM(D27:D$200)</f>
        <v>0</v>
      </c>
    </row>
    <row r="27" spans="2:4" ht="12.75">
      <c r="B27" s="53">
        <f t="shared" si="0"/>
        <v>41579</v>
      </c>
      <c r="C27" s="54">
        <f>SUMIF(Denik!A:C,"&gt;="&amp;B27,Denik!C:C)-SUM(C28:C$200)</f>
        <v>0</v>
      </c>
      <c r="D27" s="189">
        <f>SUMIF(Denik!A:D,"&gt;="&amp;B27,Denik!D:D)-SUM(D28:D$200)</f>
        <v>0</v>
      </c>
    </row>
    <row r="28" spans="2:4" ht="12.75">
      <c r="B28" s="53">
        <f t="shared" si="0"/>
        <v>41609</v>
      </c>
      <c r="C28" s="54">
        <f>SUMIF(Denik!A:C,"&gt;="&amp;B28,Denik!C:C)-SUM(C29:C$200)</f>
        <v>0</v>
      </c>
      <c r="D28" s="189">
        <f>SUMIF(Denik!A:D,"&gt;="&amp;B28,Denik!D:D)-SUM(D29:D$200)</f>
        <v>0</v>
      </c>
    </row>
    <row r="29" spans="2:8" ht="12.75">
      <c r="B29" s="53">
        <f t="shared" si="0"/>
        <v>41640</v>
      </c>
      <c r="C29" s="54">
        <f>SUMIF(Denik!A:C,"&gt;="&amp;B29,Denik!C:C)-SUM(C30:C$200)</f>
        <v>0</v>
      </c>
      <c r="D29" s="189">
        <f>SUMIF(Denik!A:D,"&gt;="&amp;B29,Denik!D:D)-SUM(D30:D$200)</f>
        <v>0</v>
      </c>
      <c r="G29" s="191" t="s">
        <v>136</v>
      </c>
      <c r="H29" s="192">
        <f>SUM(C5:C199)</f>
        <v>415.36</v>
      </c>
    </row>
    <row r="30" spans="2:4" ht="12.75">
      <c r="B30" s="53">
        <f t="shared" si="0"/>
        <v>41671</v>
      </c>
      <c r="C30" s="54">
        <f>SUMIF(Denik!A:C,"&gt;="&amp;B30,Denik!C:C)-SUM(C31:C$200)</f>
        <v>0</v>
      </c>
      <c r="D30" s="189">
        <f>SUMIF(Denik!A:D,"&gt;="&amp;B30,Denik!D:D)-SUM(D31:D$200)</f>
        <v>0</v>
      </c>
    </row>
    <row r="31" spans="2:8" ht="12.75">
      <c r="B31" s="53">
        <f t="shared" si="0"/>
        <v>41699</v>
      </c>
      <c r="C31" s="54">
        <f>SUMIF(Denik!A:C,"&gt;="&amp;B31,Denik!C:C)-SUM(C32:C$200)</f>
        <v>0</v>
      </c>
      <c r="D31" s="189">
        <f>SUMIF(Denik!A:D,"&gt;="&amp;B31,Denik!D:D)-SUM(D32:D$200)</f>
        <v>0</v>
      </c>
      <c r="G31" s="191" t="s">
        <v>137</v>
      </c>
      <c r="H31" s="192">
        <f>SUM(D5:D199)</f>
        <v>2116.8833333333337</v>
      </c>
    </row>
    <row r="32" spans="2:8" ht="12.75">
      <c r="B32" s="53">
        <f t="shared" si="0"/>
        <v>41730</v>
      </c>
      <c r="C32" s="54">
        <f>SUMIF(Denik!A:C,"&gt;="&amp;B32,Denik!C:C)-SUM(C33:C$200)</f>
        <v>0</v>
      </c>
      <c r="D32" s="189">
        <f>SUMIF(Denik!A:D,"&gt;="&amp;B32,Denik!D:D)-SUM(D33:D$200)</f>
        <v>0</v>
      </c>
      <c r="G32" s="193" t="s">
        <v>138</v>
      </c>
      <c r="H32" s="194">
        <f>H31/(60*24)</f>
        <v>1.4700578703703706</v>
      </c>
    </row>
    <row r="33" spans="2:4" ht="12.75">
      <c r="B33" s="53">
        <f t="shared" si="0"/>
        <v>41760</v>
      </c>
      <c r="C33" s="54">
        <f>SUMIF(Denik!A:C,"&gt;="&amp;B33,Denik!C:C)-SUM(C34:C$200)</f>
        <v>0</v>
      </c>
      <c r="D33" s="189">
        <f>SUMIF(Denik!A:D,"&gt;="&amp;B33,Denik!D:D)-SUM(D34:D$200)</f>
        <v>0</v>
      </c>
    </row>
    <row r="34" spans="2:4" ht="12.75">
      <c r="B34" s="53">
        <f t="shared" si="0"/>
        <v>41791</v>
      </c>
      <c r="C34" s="54">
        <f>SUMIF(Denik!A:C,"&gt;="&amp;B34,Denik!C:C)-SUM(C35:C$200)</f>
        <v>0</v>
      </c>
      <c r="D34" s="189">
        <f>SUMIF(Denik!A:D,"&gt;="&amp;B34,Denik!D:D)-SUM(D35:D$200)</f>
        <v>0</v>
      </c>
    </row>
    <row r="35" spans="2:4" ht="12.75">
      <c r="B35" s="53">
        <f t="shared" si="0"/>
        <v>41821</v>
      </c>
      <c r="C35" s="54">
        <f>SUMIF(Denik!A:C,"&gt;="&amp;B35,Denik!C:C)-SUM(C36:C$200)</f>
        <v>0</v>
      </c>
      <c r="D35" s="189">
        <f>SUMIF(Denik!A:D,"&gt;="&amp;B35,Denik!D:D)-SUM(D36:D$200)</f>
        <v>0</v>
      </c>
    </row>
    <row r="36" spans="2:4" ht="12.75">
      <c r="B36" s="53">
        <f t="shared" si="0"/>
        <v>41852</v>
      </c>
      <c r="C36" s="54">
        <f>SUMIF(Denik!A:C,"&gt;="&amp;B36,Denik!C:C)-SUM(C37:C$200)</f>
        <v>0</v>
      </c>
      <c r="D36" s="189">
        <f>SUMIF(Denik!A:D,"&gt;="&amp;B36,Denik!D:D)-SUM(D37:D$200)</f>
        <v>0</v>
      </c>
    </row>
    <row r="37" spans="2:4" ht="12.75">
      <c r="B37" s="53">
        <f t="shared" si="0"/>
        <v>41883</v>
      </c>
      <c r="C37" s="54">
        <f>SUMIF(Denik!A:C,"&gt;="&amp;B37,Denik!C:C)-SUM(C38:C$200)</f>
        <v>0</v>
      </c>
      <c r="D37" s="189">
        <f>SUMIF(Denik!A:D,"&gt;="&amp;B37,Denik!D:D)-SUM(D38:D$200)</f>
        <v>0</v>
      </c>
    </row>
    <row r="38" spans="2:4" ht="12.75">
      <c r="B38" s="53">
        <f t="shared" si="0"/>
        <v>41913</v>
      </c>
      <c r="C38" s="54">
        <f>SUMIF(Denik!A:C,"&gt;="&amp;B38,Denik!C:C)-SUM(C39:C$200)</f>
        <v>0</v>
      </c>
      <c r="D38" s="189">
        <f>SUMIF(Denik!A:D,"&gt;="&amp;B38,Denik!D:D)-SUM(D39:D$200)</f>
        <v>0</v>
      </c>
    </row>
    <row r="39" spans="2:4" ht="12.75">
      <c r="B39" s="53">
        <f t="shared" si="0"/>
        <v>41944</v>
      </c>
      <c r="C39" s="54">
        <f>SUMIF(Denik!A:C,"&gt;="&amp;B39,Denik!C:C)-SUM(C40:C$200)</f>
        <v>0</v>
      </c>
      <c r="D39" s="189">
        <f>SUMIF(Denik!A:D,"&gt;="&amp;B39,Denik!D:D)-SUM(D40:D$200)</f>
        <v>0</v>
      </c>
    </row>
    <row r="40" spans="2:4" ht="12.75">
      <c r="B40" s="53">
        <f t="shared" si="0"/>
        <v>41974</v>
      </c>
      <c r="C40" s="54">
        <f>SUMIF(Denik!A:C,"&gt;="&amp;B40,Denik!C:C)-SUM(C41:C$200)</f>
        <v>0</v>
      </c>
      <c r="D40" s="189">
        <f>SUMIF(Denik!A:D,"&gt;="&amp;B40,Denik!D:D)-SUM(D41:D$200)</f>
        <v>0</v>
      </c>
    </row>
    <row r="41" spans="2:4" ht="12.75">
      <c r="B41" s="53">
        <f t="shared" si="0"/>
        <v>42005</v>
      </c>
      <c r="C41" s="54">
        <f>SUMIF(Denik!A:C,"&gt;="&amp;B41,Denik!C:C)-SUM(C42:C$200)</f>
        <v>0</v>
      </c>
      <c r="D41" s="189">
        <f>SUMIF(Denik!A:D,"&gt;="&amp;B41,Denik!D:D)-SUM(D42:D$200)</f>
        <v>0</v>
      </c>
    </row>
    <row r="42" spans="2:4" ht="12.75">
      <c r="B42" s="53">
        <f t="shared" si="0"/>
        <v>42036</v>
      </c>
      <c r="C42" s="54">
        <f>SUMIF(Denik!A:C,"&gt;="&amp;B42,Denik!C:C)-SUM(C43:C$200)</f>
        <v>0</v>
      </c>
      <c r="D42" s="189">
        <f>SUMIF(Denik!A:D,"&gt;="&amp;B42,Denik!D:D)-SUM(D43:D$200)</f>
        <v>0</v>
      </c>
    </row>
    <row r="43" spans="2:4" ht="12.75">
      <c r="B43" s="53">
        <f t="shared" si="0"/>
        <v>42064</v>
      </c>
      <c r="C43" s="54">
        <f>SUMIF(Denik!A:C,"&gt;="&amp;B43,Denik!C:C)-SUM(C44:C$200)</f>
        <v>0</v>
      </c>
      <c r="D43" s="189">
        <f>SUMIF(Denik!A:D,"&gt;="&amp;B43,Denik!D:D)-SUM(D44:D$200)</f>
        <v>0</v>
      </c>
    </row>
    <row r="44" spans="2:4" ht="12.75">
      <c r="B44" s="53">
        <f t="shared" si="0"/>
        <v>42095</v>
      </c>
      <c r="C44" s="54">
        <f>SUMIF(Denik!A:C,"&gt;="&amp;B44,Denik!C:C)-SUM(C45:C$200)</f>
        <v>0</v>
      </c>
      <c r="D44" s="189">
        <f>SUMIF(Denik!A:D,"&gt;="&amp;B44,Denik!D:D)-SUM(D45:D$200)</f>
        <v>0</v>
      </c>
    </row>
    <row r="45" spans="2:4" ht="12.75">
      <c r="B45" s="53">
        <f t="shared" si="0"/>
        <v>42125</v>
      </c>
      <c r="C45" s="54">
        <f>SUMIF(Denik!A:C,"&gt;="&amp;B45,Denik!C:C)-SUM(C46:C$200)</f>
        <v>0</v>
      </c>
      <c r="D45" s="189">
        <f>SUMIF(Denik!A:D,"&gt;="&amp;B45,Denik!D:D)-SUM(D46:D$200)</f>
        <v>0</v>
      </c>
    </row>
    <row r="46" spans="2:4" ht="12.75">
      <c r="B46" s="53">
        <f t="shared" si="0"/>
        <v>42156</v>
      </c>
      <c r="C46" s="54">
        <f>SUMIF(Denik!A:C,"&gt;="&amp;B46,Denik!C:C)-SUM(C47:C$200)</f>
        <v>0</v>
      </c>
      <c r="D46" s="189">
        <f>SUMIF(Denik!A:D,"&gt;="&amp;B46,Denik!D:D)-SUM(D47:D$200)</f>
        <v>0</v>
      </c>
    </row>
    <row r="47" spans="2:4" ht="12.75">
      <c r="B47" s="53">
        <f t="shared" si="0"/>
        <v>42186</v>
      </c>
      <c r="C47" s="54">
        <f>SUMIF(Denik!A:C,"&gt;="&amp;B47,Denik!C:C)-SUM(C48:C$200)</f>
        <v>0</v>
      </c>
      <c r="D47" s="189">
        <f>SUMIF(Denik!A:D,"&gt;="&amp;B47,Denik!D:D)-SUM(D48:D$200)</f>
        <v>0</v>
      </c>
    </row>
    <row r="48" spans="2:4" ht="12.75">
      <c r="B48" s="53">
        <f t="shared" si="0"/>
        <v>42217</v>
      </c>
      <c r="C48" s="54">
        <f>SUMIF(Denik!A:C,"&gt;="&amp;B48,Denik!C:C)-SUM(C49:C$200)</f>
        <v>0</v>
      </c>
      <c r="D48" s="189">
        <f>SUMIF(Denik!A:D,"&gt;="&amp;B48,Denik!D:D)-SUM(D49:D$200)</f>
        <v>0</v>
      </c>
    </row>
    <row r="49" spans="2:4" ht="12.75">
      <c r="B49" s="53">
        <f t="shared" si="0"/>
        <v>42248</v>
      </c>
      <c r="C49" s="54">
        <f>SUMIF(Denik!A:C,"&gt;="&amp;B49,Denik!C:C)-SUM(C50:C$200)</f>
        <v>0</v>
      </c>
      <c r="D49" s="189">
        <f>SUMIF(Denik!A:D,"&gt;="&amp;B49,Denik!D:D)-SUM(D50:D$200)</f>
        <v>0</v>
      </c>
    </row>
    <row r="50" spans="2:4" ht="12.75">
      <c r="B50" s="53">
        <f t="shared" si="0"/>
        <v>42278</v>
      </c>
      <c r="C50" s="54">
        <f>SUMIF(Denik!A:C,"&gt;="&amp;B50,Denik!C:C)-SUM(C51:C$200)</f>
        <v>0</v>
      </c>
      <c r="D50" s="189">
        <f>SUMIF(Denik!A:D,"&gt;="&amp;B50,Denik!D:D)-SUM(D51:D$200)</f>
        <v>0</v>
      </c>
    </row>
    <row r="51" spans="2:4" ht="12.75">
      <c r="B51" s="53">
        <f t="shared" si="0"/>
        <v>42309</v>
      </c>
      <c r="C51" s="54">
        <f>SUMIF(Denik!A:C,"&gt;="&amp;B51,Denik!C:C)-SUM(C52:C$200)</f>
        <v>0</v>
      </c>
      <c r="D51" s="189">
        <f>SUMIF(Denik!A:D,"&gt;="&amp;B51,Denik!D:D)-SUM(D52:D$200)</f>
        <v>0</v>
      </c>
    </row>
    <row r="52" spans="2:4" ht="12.75">
      <c r="B52" s="53">
        <f t="shared" si="0"/>
        <v>42339</v>
      </c>
      <c r="C52" s="54">
        <f>SUMIF(Denik!A:C,"&gt;="&amp;B52,Denik!C:C)-SUM(C53:C$200)</f>
        <v>0</v>
      </c>
      <c r="D52" s="189">
        <f>SUMIF(Denik!A:D,"&gt;="&amp;B52,Denik!D:D)-SUM(D53:D$200)</f>
        <v>0</v>
      </c>
    </row>
    <row r="53" spans="2:4" ht="12.75">
      <c r="B53" s="53">
        <f t="shared" si="0"/>
        <v>42370</v>
      </c>
      <c r="C53" s="54">
        <f>SUMIF(Denik!A:C,"&gt;="&amp;B53,Denik!C:C)-SUM(C54:C$200)</f>
        <v>0</v>
      </c>
      <c r="D53" s="189">
        <f>SUMIF(Denik!A:D,"&gt;="&amp;B53,Denik!D:D)-SUM(D54:D$200)</f>
        <v>0</v>
      </c>
    </row>
    <row r="54" spans="2:4" ht="12.75">
      <c r="B54" s="53">
        <f t="shared" si="0"/>
        <v>42401</v>
      </c>
      <c r="C54" s="54">
        <f>SUMIF(Denik!A:C,"&gt;="&amp;B54,Denik!C:C)-SUM(C55:C$200)</f>
        <v>0</v>
      </c>
      <c r="D54" s="189">
        <f>SUMIF(Denik!A:D,"&gt;="&amp;B54,Denik!D:D)-SUM(D55:D$200)</f>
        <v>0</v>
      </c>
    </row>
    <row r="55" spans="2:4" ht="12.75">
      <c r="B55" s="53">
        <f t="shared" si="0"/>
        <v>42430</v>
      </c>
      <c r="C55" s="54">
        <f>SUMIF(Denik!A:C,"&gt;="&amp;B55,Denik!C:C)-SUM(C56:C$200)</f>
        <v>0</v>
      </c>
      <c r="D55" s="189">
        <f>SUMIF(Denik!A:D,"&gt;="&amp;B55,Denik!D:D)-SUM(D56:D$200)</f>
        <v>0</v>
      </c>
    </row>
    <row r="56" spans="2:4" ht="12.75">
      <c r="B56" s="53">
        <f t="shared" si="0"/>
        <v>42461</v>
      </c>
      <c r="C56" s="54">
        <f>SUMIF(Denik!A:C,"&gt;="&amp;B56,Denik!C:C)-SUM(C57:C$200)</f>
        <v>0</v>
      </c>
      <c r="D56" s="189">
        <f>SUMIF(Denik!A:D,"&gt;="&amp;B56,Denik!D:D)-SUM(D57:D$200)</f>
        <v>0</v>
      </c>
    </row>
    <row r="57" spans="2:4" ht="12.75">
      <c r="B57" s="53">
        <f t="shared" si="0"/>
        <v>42491</v>
      </c>
      <c r="C57" s="54">
        <f>SUMIF(Denik!A:C,"&gt;="&amp;B57,Denik!C:C)-SUM(C58:C$200)</f>
        <v>0</v>
      </c>
      <c r="D57" s="189">
        <f>SUMIF(Denik!A:D,"&gt;="&amp;B57,Denik!D:D)-SUM(D58:D$200)</f>
        <v>0</v>
      </c>
    </row>
    <row r="58" spans="2:4" ht="12.75">
      <c r="B58" s="53">
        <f t="shared" si="0"/>
        <v>42522</v>
      </c>
      <c r="C58" s="54">
        <f>SUMIF(Denik!A:C,"&gt;="&amp;B58,Denik!C:C)-SUM(C59:C$200)</f>
        <v>0</v>
      </c>
      <c r="D58" s="189">
        <f>SUMIF(Denik!A:D,"&gt;="&amp;B58,Denik!D:D)-SUM(D59:D$200)</f>
        <v>0</v>
      </c>
    </row>
    <row r="59" spans="2:4" ht="12.75">
      <c r="B59" s="53">
        <f t="shared" si="0"/>
        <v>42552</v>
      </c>
      <c r="C59" s="54">
        <f>SUMIF(Denik!A:C,"&gt;="&amp;B59,Denik!C:C)-SUM(C60:C$200)</f>
        <v>0</v>
      </c>
      <c r="D59" s="189">
        <f>SUMIF(Denik!A:D,"&gt;="&amp;B59,Denik!D:D)-SUM(D60:D$200)</f>
        <v>0</v>
      </c>
    </row>
    <row r="60" spans="2:4" ht="12.75">
      <c r="B60" s="53">
        <f t="shared" si="0"/>
        <v>42583</v>
      </c>
      <c r="C60" s="54">
        <f>SUMIF(Denik!A:C,"&gt;="&amp;B60,Denik!C:C)-SUM(C61:C$200)</f>
        <v>0</v>
      </c>
      <c r="D60" s="189">
        <f>SUMIF(Denik!A:D,"&gt;="&amp;B60,Denik!D:D)-SUM(D61:D$200)</f>
        <v>0</v>
      </c>
    </row>
    <row r="61" spans="2:4" ht="12.75">
      <c r="B61" s="53">
        <f t="shared" si="0"/>
        <v>42614</v>
      </c>
      <c r="C61" s="54">
        <f>SUMIF(Denik!A:C,"&gt;="&amp;B61,Denik!C:C)-SUM(C62:C$200)</f>
        <v>0</v>
      </c>
      <c r="D61" s="189">
        <f>SUMIF(Denik!A:D,"&gt;="&amp;B61,Denik!D:D)-SUM(D62:D$200)</f>
        <v>0</v>
      </c>
    </row>
    <row r="62" spans="2:4" ht="12.75">
      <c r="B62" s="53">
        <f t="shared" si="0"/>
        <v>42644</v>
      </c>
      <c r="C62" s="54">
        <f>SUMIF(Denik!A:C,"&gt;="&amp;B62,Denik!C:C)-SUM(C63:C$200)</f>
        <v>0</v>
      </c>
      <c r="D62" s="189">
        <f>SUMIF(Denik!A:D,"&gt;="&amp;B62,Denik!D:D)-SUM(D63:D$200)</f>
        <v>0</v>
      </c>
    </row>
    <row r="63" spans="2:4" ht="12.75">
      <c r="B63" s="53">
        <f t="shared" si="0"/>
        <v>42675</v>
      </c>
      <c r="C63" s="54">
        <f>SUMIF(Denik!A:C,"&gt;="&amp;B63,Denik!C:C)-SUM(C64:C$200)</f>
        <v>0</v>
      </c>
      <c r="D63" s="189">
        <f>SUMIF(Denik!A:D,"&gt;="&amp;B63,Denik!D:D)-SUM(D64:D$200)</f>
        <v>0</v>
      </c>
    </row>
    <row r="64" spans="2:4" ht="12.75">
      <c r="B64" s="53">
        <f t="shared" si="0"/>
        <v>42705</v>
      </c>
      <c r="C64" s="54">
        <f>SUMIF(Denik!A:C,"&gt;="&amp;B64,Denik!C:C)-SUM(C65:C$200)</f>
        <v>0</v>
      </c>
      <c r="D64" s="189">
        <f>SUMIF(Denik!A:D,"&gt;="&amp;B64,Denik!D:D)-SUM(D65:D$200)</f>
        <v>0</v>
      </c>
    </row>
    <row r="65" spans="2:4" ht="12.75">
      <c r="B65" s="53">
        <f t="shared" si="0"/>
        <v>42736</v>
      </c>
      <c r="C65" s="54">
        <f>SUMIF(Denik!A:C,"&gt;="&amp;B65,Denik!C:C)-SUM(C66:C$200)</f>
        <v>0</v>
      </c>
      <c r="D65" s="189">
        <f>SUMIF(Denik!A:D,"&gt;="&amp;B65,Denik!D:D)-SUM(D66:D$200)</f>
        <v>0</v>
      </c>
    </row>
    <row r="66" spans="2:4" ht="12.75">
      <c r="B66" s="53">
        <f t="shared" si="0"/>
        <v>42767</v>
      </c>
      <c r="C66" s="54">
        <f>SUMIF(Denik!A:C,"&gt;="&amp;B66,Denik!C:C)-SUM(C67:C$200)</f>
        <v>0</v>
      </c>
      <c r="D66" s="189">
        <f>SUMIF(Denik!A:D,"&gt;="&amp;B66,Denik!D:D)-SUM(D67:D$200)</f>
        <v>0</v>
      </c>
    </row>
    <row r="67" spans="2:4" ht="12.75">
      <c r="B67" s="53">
        <f t="shared" si="0"/>
        <v>42795</v>
      </c>
      <c r="C67" s="54">
        <f>SUMIF(Denik!A:C,"&gt;="&amp;B67,Denik!C:C)-SUM(C68:C$200)</f>
        <v>0</v>
      </c>
      <c r="D67" s="189">
        <f>SUMIF(Denik!A:D,"&gt;="&amp;B67,Denik!D:D)-SUM(D68:D$200)</f>
        <v>0</v>
      </c>
    </row>
    <row r="68" spans="2:4" ht="12.75">
      <c r="B68" s="53">
        <f t="shared" si="0"/>
        <v>42826</v>
      </c>
      <c r="C68" s="54">
        <f>SUMIF(Denik!A:C,"&gt;="&amp;B68,Denik!C:C)-SUM(C69:C$200)</f>
        <v>0</v>
      </c>
      <c r="D68" s="189">
        <f>SUMIF(Denik!A:D,"&gt;="&amp;B68,Denik!D:D)-SUM(D69:D$200)</f>
        <v>0</v>
      </c>
    </row>
    <row r="69" spans="2:4" ht="12.75">
      <c r="B69" s="53">
        <f t="shared" si="0"/>
        <v>42856</v>
      </c>
      <c r="C69" s="54">
        <f>SUMIF(Denik!A:C,"&gt;="&amp;B69,Denik!C:C)-SUM(C70:C$200)</f>
        <v>0</v>
      </c>
      <c r="D69" s="189">
        <f>SUMIF(Denik!A:D,"&gt;="&amp;B69,Denik!D:D)-SUM(D70:D$200)</f>
        <v>0</v>
      </c>
    </row>
    <row r="70" spans="2:4" ht="12.75">
      <c r="B70" s="53">
        <f t="shared" si="0"/>
        <v>42887</v>
      </c>
      <c r="C70" s="54">
        <f>SUMIF(Denik!A:C,"&gt;="&amp;B70,Denik!C:C)-SUM(C71:C$200)</f>
        <v>0</v>
      </c>
      <c r="D70" s="189">
        <f>SUMIF(Denik!A:D,"&gt;="&amp;B70,Denik!D:D)-SUM(D71:D$200)</f>
        <v>0</v>
      </c>
    </row>
    <row r="71" spans="2:4" ht="12.75">
      <c r="B71" s="53">
        <f aca="true" t="shared" si="1" ref="B71:B134">DATE(YEAR(B70),MONTH(B70)+1,1)</f>
        <v>42917</v>
      </c>
      <c r="C71" s="54">
        <f>SUMIF(Denik!A:C,"&gt;="&amp;B71,Denik!C:C)-SUM(C72:C$200)</f>
        <v>0</v>
      </c>
      <c r="D71" s="189">
        <f>SUMIF(Denik!A:D,"&gt;="&amp;B71,Denik!D:D)-SUM(D72:D$200)</f>
        <v>0</v>
      </c>
    </row>
    <row r="72" spans="2:4" ht="12.75">
      <c r="B72" s="53">
        <f t="shared" si="1"/>
        <v>42948</v>
      </c>
      <c r="C72" s="54">
        <f>SUMIF(Denik!A:C,"&gt;="&amp;B72,Denik!C:C)-SUM(C73:C$200)</f>
        <v>0</v>
      </c>
      <c r="D72" s="189">
        <f>SUMIF(Denik!A:D,"&gt;="&amp;B72,Denik!D:D)-SUM(D73:D$200)</f>
        <v>0</v>
      </c>
    </row>
    <row r="73" spans="2:4" ht="12.75">
      <c r="B73" s="53">
        <f t="shared" si="1"/>
        <v>42979</v>
      </c>
      <c r="C73" s="54">
        <f>SUMIF(Denik!A:C,"&gt;="&amp;B73,Denik!C:C)-SUM(C74:C$200)</f>
        <v>0</v>
      </c>
      <c r="D73" s="189">
        <f>SUMIF(Denik!A:D,"&gt;="&amp;B73,Denik!D:D)-SUM(D74:D$200)</f>
        <v>0</v>
      </c>
    </row>
    <row r="74" spans="2:4" ht="12.75">
      <c r="B74" s="53">
        <f t="shared" si="1"/>
        <v>43009</v>
      </c>
      <c r="C74" s="54">
        <f>SUMIF(Denik!A:C,"&gt;="&amp;B74,Denik!C:C)-SUM(C75:C$200)</f>
        <v>0</v>
      </c>
      <c r="D74" s="189">
        <f>SUMIF(Denik!A:D,"&gt;="&amp;B74,Denik!D:D)-SUM(D75:D$200)</f>
        <v>0</v>
      </c>
    </row>
    <row r="75" spans="2:4" ht="12.75">
      <c r="B75" s="53">
        <f t="shared" si="1"/>
        <v>43040</v>
      </c>
      <c r="C75" s="54">
        <f>SUMIF(Denik!A:C,"&gt;="&amp;B75,Denik!C:C)-SUM(C76:C$200)</f>
        <v>0</v>
      </c>
      <c r="D75" s="189">
        <f>SUMIF(Denik!A:D,"&gt;="&amp;B75,Denik!D:D)-SUM(D76:D$200)</f>
        <v>0</v>
      </c>
    </row>
    <row r="76" spans="2:4" ht="12.75">
      <c r="B76" s="53">
        <f t="shared" si="1"/>
        <v>43070</v>
      </c>
      <c r="C76" s="54">
        <f>SUMIF(Denik!A:C,"&gt;="&amp;B76,Denik!C:C)-SUM(C77:C$200)</f>
        <v>0</v>
      </c>
      <c r="D76" s="189">
        <f>SUMIF(Denik!A:D,"&gt;="&amp;B76,Denik!D:D)-SUM(D77:D$200)</f>
        <v>0</v>
      </c>
    </row>
    <row r="77" spans="2:4" ht="12.75">
      <c r="B77" s="53">
        <f t="shared" si="1"/>
        <v>43101</v>
      </c>
      <c r="C77" s="54">
        <f>SUMIF(Denik!A:C,"&gt;="&amp;B77,Denik!C:C)-SUM(C78:C$200)</f>
        <v>0</v>
      </c>
      <c r="D77" s="189">
        <f>SUMIF(Denik!A:D,"&gt;="&amp;B77,Denik!D:D)-SUM(D78:D$200)</f>
        <v>0</v>
      </c>
    </row>
    <row r="78" spans="2:4" ht="12.75">
      <c r="B78" s="53">
        <f t="shared" si="1"/>
        <v>43132</v>
      </c>
      <c r="C78" s="54">
        <f>SUMIF(Denik!A:C,"&gt;="&amp;B78,Denik!C:C)-SUM(C79:C$200)</f>
        <v>0</v>
      </c>
      <c r="D78" s="189">
        <f>SUMIF(Denik!A:D,"&gt;="&amp;B78,Denik!D:D)-SUM(D79:D$200)</f>
        <v>0</v>
      </c>
    </row>
    <row r="79" spans="2:4" ht="12.75">
      <c r="B79" s="53">
        <f t="shared" si="1"/>
        <v>43160</v>
      </c>
      <c r="C79" s="54">
        <f>SUMIF(Denik!A:C,"&gt;="&amp;B79,Denik!C:C)-SUM(C80:C$200)</f>
        <v>0</v>
      </c>
      <c r="D79" s="189">
        <f>SUMIF(Denik!A:D,"&gt;="&amp;B79,Denik!D:D)-SUM(D80:D$200)</f>
        <v>0</v>
      </c>
    </row>
    <row r="80" spans="2:4" ht="12.75">
      <c r="B80" s="53">
        <f t="shared" si="1"/>
        <v>43191</v>
      </c>
      <c r="C80" s="54">
        <f>SUMIF(Denik!A:C,"&gt;="&amp;B80,Denik!C:C)-SUM(C81:C$200)</f>
        <v>0</v>
      </c>
      <c r="D80" s="189">
        <f>SUMIF(Denik!A:D,"&gt;="&amp;B80,Denik!D:D)-SUM(D81:D$200)</f>
        <v>0</v>
      </c>
    </row>
    <row r="81" spans="2:4" ht="12.75">
      <c r="B81" s="53">
        <f t="shared" si="1"/>
        <v>43221</v>
      </c>
      <c r="C81" s="54">
        <f>SUMIF(Denik!A:C,"&gt;="&amp;B81,Denik!C:C)-SUM(C82:C$200)</f>
        <v>0</v>
      </c>
      <c r="D81" s="189">
        <f>SUMIF(Denik!A:D,"&gt;="&amp;B81,Denik!D:D)-SUM(D82:D$200)</f>
        <v>0</v>
      </c>
    </row>
    <row r="82" spans="2:4" ht="12.75">
      <c r="B82" s="53">
        <f t="shared" si="1"/>
        <v>43252</v>
      </c>
      <c r="C82" s="54">
        <f>SUMIF(Denik!A:C,"&gt;="&amp;B82,Denik!C:C)-SUM(C83:C$200)</f>
        <v>0</v>
      </c>
      <c r="D82" s="189">
        <f>SUMIF(Denik!A:D,"&gt;="&amp;B82,Denik!D:D)-SUM(D83:D$200)</f>
        <v>0</v>
      </c>
    </row>
    <row r="83" spans="2:4" ht="12.75">
      <c r="B83" s="53">
        <f t="shared" si="1"/>
        <v>43282</v>
      </c>
      <c r="C83" s="54">
        <f>SUMIF(Denik!A:C,"&gt;="&amp;B83,Denik!C:C)-SUM(C84:C$200)</f>
        <v>0</v>
      </c>
      <c r="D83" s="189">
        <f>SUMIF(Denik!A:D,"&gt;="&amp;B83,Denik!D:D)-SUM(D84:D$200)</f>
        <v>0</v>
      </c>
    </row>
    <row r="84" spans="2:4" ht="12.75">
      <c r="B84" s="53">
        <f t="shared" si="1"/>
        <v>43313</v>
      </c>
      <c r="C84" s="54">
        <f>SUMIF(Denik!A:C,"&gt;="&amp;B84,Denik!C:C)-SUM(C85:C$200)</f>
        <v>0</v>
      </c>
      <c r="D84" s="189">
        <f>SUMIF(Denik!A:D,"&gt;="&amp;B84,Denik!D:D)-SUM(D85:D$200)</f>
        <v>0</v>
      </c>
    </row>
    <row r="85" spans="2:4" ht="12.75">
      <c r="B85" s="53">
        <f t="shared" si="1"/>
        <v>43344</v>
      </c>
      <c r="C85" s="54">
        <f>SUMIF(Denik!A:C,"&gt;="&amp;B85,Denik!C:C)-SUM(C86:C$200)</f>
        <v>0</v>
      </c>
      <c r="D85" s="189">
        <f>SUMIF(Denik!A:D,"&gt;="&amp;B85,Denik!D:D)-SUM(D86:D$200)</f>
        <v>0</v>
      </c>
    </row>
    <row r="86" spans="2:4" ht="12.75">
      <c r="B86" s="53">
        <f t="shared" si="1"/>
        <v>43374</v>
      </c>
      <c r="C86" s="54">
        <f>SUMIF(Denik!A:C,"&gt;="&amp;B86,Denik!C:C)-SUM(C87:C$200)</f>
        <v>0</v>
      </c>
      <c r="D86" s="189">
        <f>SUMIF(Denik!A:D,"&gt;="&amp;B86,Denik!D:D)-SUM(D87:D$200)</f>
        <v>0</v>
      </c>
    </row>
    <row r="87" spans="2:4" ht="12.75">
      <c r="B87" s="53">
        <f t="shared" si="1"/>
        <v>43405</v>
      </c>
      <c r="C87" s="54">
        <f>SUMIF(Denik!A:C,"&gt;="&amp;B87,Denik!C:C)-SUM(C88:C$200)</f>
        <v>0</v>
      </c>
      <c r="D87" s="189">
        <f>SUMIF(Denik!A:D,"&gt;="&amp;B87,Denik!D:D)-SUM(D88:D$200)</f>
        <v>0</v>
      </c>
    </row>
    <row r="88" spans="2:4" ht="12.75">
      <c r="B88" s="53">
        <f t="shared" si="1"/>
        <v>43435</v>
      </c>
      <c r="C88" s="54">
        <f>SUMIF(Denik!A:C,"&gt;="&amp;B88,Denik!C:C)-SUM(C89:C$200)</f>
        <v>0</v>
      </c>
      <c r="D88" s="189">
        <f>SUMIF(Denik!A:D,"&gt;="&amp;B88,Denik!D:D)-SUM(D89:D$200)</f>
        <v>0</v>
      </c>
    </row>
    <row r="89" spans="2:4" ht="12.75">
      <c r="B89" s="53">
        <f t="shared" si="1"/>
        <v>43466</v>
      </c>
      <c r="C89" s="54">
        <f>SUMIF(Denik!A:C,"&gt;="&amp;B89,Denik!C:C)-SUM(C90:C$200)</f>
        <v>0</v>
      </c>
      <c r="D89" s="189">
        <f>SUMIF(Denik!A:D,"&gt;="&amp;B89,Denik!D:D)-SUM(D90:D$200)</f>
        <v>0</v>
      </c>
    </row>
    <row r="90" spans="2:4" ht="12.75">
      <c r="B90" s="53">
        <f t="shared" si="1"/>
        <v>43497</v>
      </c>
      <c r="C90" s="54">
        <f>SUMIF(Denik!A:C,"&gt;="&amp;B90,Denik!C:C)-SUM(C91:C$200)</f>
        <v>0</v>
      </c>
      <c r="D90" s="189">
        <f>SUMIF(Denik!A:D,"&gt;="&amp;B90,Denik!D:D)-SUM(D91:D$200)</f>
        <v>0</v>
      </c>
    </row>
    <row r="91" spans="2:4" ht="12.75">
      <c r="B91" s="53">
        <f t="shared" si="1"/>
        <v>43525</v>
      </c>
      <c r="C91" s="54">
        <f>SUMIF(Denik!A:C,"&gt;="&amp;B91,Denik!C:C)-SUM(C92:C$200)</f>
        <v>0</v>
      </c>
      <c r="D91" s="189">
        <f>SUMIF(Denik!A:D,"&gt;="&amp;B91,Denik!D:D)-SUM(D92:D$200)</f>
        <v>0</v>
      </c>
    </row>
    <row r="92" spans="2:4" ht="12.75">
      <c r="B92" s="53">
        <f t="shared" si="1"/>
        <v>43556</v>
      </c>
      <c r="C92" s="54">
        <f>SUMIF(Denik!A:C,"&gt;="&amp;B92,Denik!C:C)-SUM(C93:C$200)</f>
        <v>0</v>
      </c>
      <c r="D92" s="189">
        <f>SUMIF(Denik!A:D,"&gt;="&amp;B92,Denik!D:D)-SUM(D93:D$200)</f>
        <v>0</v>
      </c>
    </row>
    <row r="93" spans="2:4" ht="12.75">
      <c r="B93" s="53">
        <f t="shared" si="1"/>
        <v>43586</v>
      </c>
      <c r="C93" s="54">
        <f>SUMIF(Denik!A:C,"&gt;="&amp;B93,Denik!C:C)-SUM(C94:C$200)</f>
        <v>0</v>
      </c>
      <c r="D93" s="189">
        <f>SUMIF(Denik!A:D,"&gt;="&amp;B93,Denik!D:D)-SUM(D94:D$200)</f>
        <v>0</v>
      </c>
    </row>
    <row r="94" spans="2:4" ht="12.75">
      <c r="B94" s="53">
        <f t="shared" si="1"/>
        <v>43617</v>
      </c>
      <c r="C94" s="54">
        <f>SUMIF(Denik!A:C,"&gt;="&amp;B94,Denik!C:C)-SUM(C95:C$200)</f>
        <v>0</v>
      </c>
      <c r="D94" s="189">
        <f>SUMIF(Denik!A:D,"&gt;="&amp;B94,Denik!D:D)-SUM(D95:D$200)</f>
        <v>0</v>
      </c>
    </row>
    <row r="95" spans="2:4" ht="12.75">
      <c r="B95" s="53">
        <f t="shared" si="1"/>
        <v>43647</v>
      </c>
      <c r="C95" s="54">
        <f>SUMIF(Denik!A:C,"&gt;="&amp;B95,Denik!C:C)-SUM(C96:C$200)</f>
        <v>0</v>
      </c>
      <c r="D95" s="189">
        <f>SUMIF(Denik!A:D,"&gt;="&amp;B95,Denik!D:D)-SUM(D96:D$200)</f>
        <v>0</v>
      </c>
    </row>
    <row r="96" spans="2:4" ht="12.75">
      <c r="B96" s="53">
        <f t="shared" si="1"/>
        <v>43678</v>
      </c>
      <c r="C96" s="54">
        <f>SUMIF(Denik!A:C,"&gt;="&amp;B96,Denik!C:C)-SUM(C97:C$200)</f>
        <v>0</v>
      </c>
      <c r="D96" s="189">
        <f>SUMIF(Denik!A:D,"&gt;="&amp;B96,Denik!D:D)-SUM(D97:D$200)</f>
        <v>0</v>
      </c>
    </row>
    <row r="97" spans="2:4" ht="12.75">
      <c r="B97" s="53">
        <f t="shared" si="1"/>
        <v>43709</v>
      </c>
      <c r="C97" s="54">
        <f>SUMIF(Denik!A:C,"&gt;="&amp;B97,Denik!C:C)-SUM(C98:C$200)</f>
        <v>0</v>
      </c>
      <c r="D97" s="189">
        <f>SUMIF(Denik!A:D,"&gt;="&amp;B97,Denik!D:D)-SUM(D98:D$200)</f>
        <v>0</v>
      </c>
    </row>
    <row r="98" spans="2:4" ht="12.75">
      <c r="B98" s="53">
        <f t="shared" si="1"/>
        <v>43739</v>
      </c>
      <c r="C98" s="54">
        <f>SUMIF(Denik!A:C,"&gt;="&amp;B98,Denik!C:C)-SUM(C99:C$200)</f>
        <v>0</v>
      </c>
      <c r="D98" s="189">
        <f>SUMIF(Denik!A:D,"&gt;="&amp;B98,Denik!D:D)-SUM(D99:D$200)</f>
        <v>0</v>
      </c>
    </row>
    <row r="99" spans="2:4" ht="12.75">
      <c r="B99" s="53">
        <f t="shared" si="1"/>
        <v>43770</v>
      </c>
      <c r="C99" s="54">
        <f>SUMIF(Denik!A:C,"&gt;="&amp;B99,Denik!C:C)-SUM(C100:C$200)</f>
        <v>0</v>
      </c>
      <c r="D99" s="189">
        <f>SUMIF(Denik!A:D,"&gt;="&amp;B99,Denik!D:D)-SUM(D100:D$200)</f>
        <v>0</v>
      </c>
    </row>
    <row r="100" spans="2:4" ht="12.75">
      <c r="B100" s="53">
        <f t="shared" si="1"/>
        <v>43800</v>
      </c>
      <c r="C100" s="54">
        <f>SUMIF(Denik!A:C,"&gt;="&amp;B100,Denik!C:C)-SUM(C101:C$200)</f>
        <v>0</v>
      </c>
      <c r="D100" s="189">
        <f>SUMIF(Denik!A:D,"&gt;="&amp;B100,Denik!D:D)-SUM(D101:D$200)</f>
        <v>0</v>
      </c>
    </row>
    <row r="101" spans="2:4" ht="12.75">
      <c r="B101" s="53">
        <f t="shared" si="1"/>
        <v>43831</v>
      </c>
      <c r="C101" s="54">
        <f>SUMIF(Denik!A:C,"&gt;="&amp;B101,Denik!C:C)-SUM(C102:C$200)</f>
        <v>0</v>
      </c>
      <c r="D101" s="189">
        <f>SUMIF(Denik!A:D,"&gt;="&amp;B101,Denik!D:D)-SUM(D102:D$200)</f>
        <v>0</v>
      </c>
    </row>
    <row r="102" spans="2:4" ht="12.75">
      <c r="B102" s="53">
        <f t="shared" si="1"/>
        <v>43862</v>
      </c>
      <c r="C102" s="54">
        <f>SUMIF(Denik!A:C,"&gt;="&amp;B102,Denik!C:C)-SUM(C103:C$200)</f>
        <v>0</v>
      </c>
      <c r="D102" s="189">
        <f>SUMIF(Denik!A:D,"&gt;="&amp;B102,Denik!D:D)-SUM(D103:D$200)</f>
        <v>0</v>
      </c>
    </row>
    <row r="103" spans="2:4" ht="12.75">
      <c r="B103" s="53">
        <f t="shared" si="1"/>
        <v>43891</v>
      </c>
      <c r="C103" s="54">
        <f>SUMIF(Denik!A:C,"&gt;="&amp;B103,Denik!C:C)-SUM(C104:C$200)</f>
        <v>0</v>
      </c>
      <c r="D103" s="189">
        <f>SUMIF(Denik!A:D,"&gt;="&amp;B103,Denik!D:D)-SUM(D104:D$200)</f>
        <v>0</v>
      </c>
    </row>
    <row r="104" spans="2:4" ht="12.75">
      <c r="B104" s="53">
        <f t="shared" si="1"/>
        <v>43922</v>
      </c>
      <c r="C104" s="54">
        <f>SUMIF(Denik!A:C,"&gt;="&amp;B104,Denik!C:C)-SUM(C105:C$200)</f>
        <v>0</v>
      </c>
      <c r="D104" s="189">
        <f>SUMIF(Denik!A:D,"&gt;="&amp;B104,Denik!D:D)-SUM(D105:D$200)</f>
        <v>0</v>
      </c>
    </row>
    <row r="105" spans="2:4" ht="12.75">
      <c r="B105" s="53">
        <f t="shared" si="1"/>
        <v>43952</v>
      </c>
      <c r="C105" s="54">
        <f>SUMIF(Denik!A:C,"&gt;="&amp;B105,Denik!C:C)-SUM(C106:C$200)</f>
        <v>0</v>
      </c>
      <c r="D105" s="189">
        <f>SUMIF(Denik!A:D,"&gt;="&amp;B105,Denik!D:D)-SUM(D106:D$200)</f>
        <v>0</v>
      </c>
    </row>
    <row r="106" spans="2:4" ht="12.75">
      <c r="B106" s="53">
        <f t="shared" si="1"/>
        <v>43983</v>
      </c>
      <c r="C106" s="54">
        <f>SUMIF(Denik!A:C,"&gt;="&amp;B106,Denik!C:C)-SUM(C107:C$200)</f>
        <v>0</v>
      </c>
      <c r="D106" s="189">
        <f>SUMIF(Denik!A:D,"&gt;="&amp;B106,Denik!D:D)-SUM(D107:D$200)</f>
        <v>0</v>
      </c>
    </row>
    <row r="107" spans="2:4" ht="12.75">
      <c r="B107" s="53">
        <f t="shared" si="1"/>
        <v>44013</v>
      </c>
      <c r="C107" s="54">
        <f>SUMIF(Denik!A:C,"&gt;="&amp;B107,Denik!C:C)-SUM(C108:C$200)</f>
        <v>0</v>
      </c>
      <c r="D107" s="189">
        <f>SUMIF(Denik!A:D,"&gt;="&amp;B107,Denik!D:D)-SUM(D108:D$200)</f>
        <v>0</v>
      </c>
    </row>
    <row r="108" spans="2:4" ht="12.75">
      <c r="B108" s="53">
        <f t="shared" si="1"/>
        <v>44044</v>
      </c>
      <c r="C108" s="54">
        <f>SUMIF(Denik!A:C,"&gt;="&amp;B108,Denik!C:C)-SUM(C109:C$200)</f>
        <v>0</v>
      </c>
      <c r="D108" s="189">
        <f>SUMIF(Denik!A:D,"&gt;="&amp;B108,Denik!D:D)-SUM(D109:D$200)</f>
        <v>0</v>
      </c>
    </row>
    <row r="109" spans="2:4" ht="12.75">
      <c r="B109" s="53">
        <f t="shared" si="1"/>
        <v>44075</v>
      </c>
      <c r="C109" s="54">
        <f>SUMIF(Denik!A:C,"&gt;="&amp;B109,Denik!C:C)-SUM(C110:C$200)</f>
        <v>0</v>
      </c>
      <c r="D109" s="189">
        <f>SUMIF(Denik!A:D,"&gt;="&amp;B109,Denik!D:D)-SUM(D110:D$200)</f>
        <v>0</v>
      </c>
    </row>
    <row r="110" spans="2:4" ht="12.75">
      <c r="B110" s="53">
        <f t="shared" si="1"/>
        <v>44105</v>
      </c>
      <c r="C110" s="54">
        <f>SUMIF(Denik!A:C,"&gt;="&amp;B110,Denik!C:C)-SUM(C111:C$200)</f>
        <v>0</v>
      </c>
      <c r="D110" s="189">
        <f>SUMIF(Denik!A:D,"&gt;="&amp;B110,Denik!D:D)-SUM(D111:D$200)</f>
        <v>0</v>
      </c>
    </row>
    <row r="111" spans="2:4" ht="12.75">
      <c r="B111" s="53">
        <f t="shared" si="1"/>
        <v>44136</v>
      </c>
      <c r="C111" s="54">
        <f>SUMIF(Denik!A:C,"&gt;="&amp;B111,Denik!C:C)-SUM(C112:C$200)</f>
        <v>0</v>
      </c>
      <c r="D111" s="189">
        <f>SUMIF(Denik!A:D,"&gt;="&amp;B111,Denik!D:D)-SUM(D112:D$200)</f>
        <v>0</v>
      </c>
    </row>
    <row r="112" spans="2:4" ht="12.75">
      <c r="B112" s="53">
        <f t="shared" si="1"/>
        <v>44166</v>
      </c>
      <c r="C112" s="54">
        <f>SUMIF(Denik!A:C,"&gt;="&amp;B112,Denik!C:C)-SUM(C113:C$200)</f>
        <v>0</v>
      </c>
      <c r="D112" s="189">
        <f>SUMIF(Denik!A:D,"&gt;="&amp;B112,Denik!D:D)-SUM(D113:D$200)</f>
        <v>0</v>
      </c>
    </row>
    <row r="113" spans="2:4" ht="12.75">
      <c r="B113" s="53">
        <f t="shared" si="1"/>
        <v>44197</v>
      </c>
      <c r="C113" s="54">
        <f>SUMIF(Denik!A:C,"&gt;="&amp;B113,Denik!C:C)-SUM(C114:C$200)</f>
        <v>0</v>
      </c>
      <c r="D113" s="189">
        <f>SUMIF(Denik!A:D,"&gt;="&amp;B113,Denik!D:D)-SUM(D114:D$200)</f>
        <v>0</v>
      </c>
    </row>
    <row r="114" spans="2:4" ht="12.75">
      <c r="B114" s="53">
        <f t="shared" si="1"/>
        <v>44228</v>
      </c>
      <c r="C114" s="54">
        <f>SUMIF(Denik!A:C,"&gt;="&amp;B114,Denik!C:C)-SUM(C115:C$200)</f>
        <v>0</v>
      </c>
      <c r="D114" s="189">
        <f>SUMIF(Denik!A:D,"&gt;="&amp;B114,Denik!D:D)-SUM(D115:D$200)</f>
        <v>0</v>
      </c>
    </row>
    <row r="115" spans="2:4" ht="12.75">
      <c r="B115" s="53">
        <f t="shared" si="1"/>
        <v>44256</v>
      </c>
      <c r="C115" s="54">
        <f>SUMIF(Denik!A:C,"&gt;="&amp;B115,Denik!C:C)-SUM(C116:C$200)</f>
        <v>0</v>
      </c>
      <c r="D115" s="189">
        <f>SUMIF(Denik!A:D,"&gt;="&amp;B115,Denik!D:D)-SUM(D116:D$200)</f>
        <v>0</v>
      </c>
    </row>
    <row r="116" spans="2:4" ht="12.75">
      <c r="B116" s="53">
        <f t="shared" si="1"/>
        <v>44287</v>
      </c>
      <c r="C116" s="54">
        <f>SUMIF(Denik!A:C,"&gt;="&amp;B116,Denik!C:C)-SUM(C117:C$200)</f>
        <v>0</v>
      </c>
      <c r="D116" s="189">
        <f>SUMIF(Denik!A:D,"&gt;="&amp;B116,Denik!D:D)-SUM(D117:D$200)</f>
        <v>0</v>
      </c>
    </row>
    <row r="117" spans="2:4" ht="12.75">
      <c r="B117" s="53">
        <f t="shared" si="1"/>
        <v>44317</v>
      </c>
      <c r="C117" s="54">
        <f>SUMIF(Denik!A:C,"&gt;="&amp;B117,Denik!C:C)-SUM(C118:C$200)</f>
        <v>0</v>
      </c>
      <c r="D117" s="189">
        <f>SUMIF(Denik!A:D,"&gt;="&amp;B117,Denik!D:D)-SUM(D118:D$200)</f>
        <v>0</v>
      </c>
    </row>
    <row r="118" spans="2:4" ht="12.75">
      <c r="B118" s="53">
        <f t="shared" si="1"/>
        <v>44348</v>
      </c>
      <c r="C118" s="54">
        <f>SUMIF(Denik!A:C,"&gt;="&amp;B118,Denik!C:C)-SUM(C119:C$200)</f>
        <v>0</v>
      </c>
      <c r="D118" s="189">
        <f>SUMIF(Denik!A:D,"&gt;="&amp;B118,Denik!D:D)-SUM(D119:D$200)</f>
        <v>0</v>
      </c>
    </row>
    <row r="119" spans="2:4" ht="12.75">
      <c r="B119" s="53">
        <f t="shared" si="1"/>
        <v>44378</v>
      </c>
      <c r="C119" s="54">
        <f>SUMIF(Denik!A:C,"&gt;="&amp;B119,Denik!C:C)-SUM(C120:C$200)</f>
        <v>0</v>
      </c>
      <c r="D119" s="189">
        <f>SUMIF(Denik!A:D,"&gt;="&amp;B119,Denik!D:D)-SUM(D120:D$200)</f>
        <v>0</v>
      </c>
    </row>
    <row r="120" spans="2:4" ht="12.75">
      <c r="B120" s="53">
        <f t="shared" si="1"/>
        <v>44409</v>
      </c>
      <c r="C120" s="54">
        <f>SUMIF(Denik!A:C,"&gt;="&amp;B120,Denik!C:C)-SUM(C121:C$200)</f>
        <v>0</v>
      </c>
      <c r="D120" s="189">
        <f>SUMIF(Denik!A:D,"&gt;="&amp;B120,Denik!D:D)-SUM(D121:D$200)</f>
        <v>0</v>
      </c>
    </row>
    <row r="121" spans="2:4" ht="12.75">
      <c r="B121" s="53">
        <f t="shared" si="1"/>
        <v>44440</v>
      </c>
      <c r="C121" s="54">
        <f>SUMIF(Denik!A:C,"&gt;="&amp;B121,Denik!C:C)-SUM(C122:C$200)</f>
        <v>0</v>
      </c>
      <c r="D121" s="189">
        <f>SUMIF(Denik!A:D,"&gt;="&amp;B121,Denik!D:D)-SUM(D122:D$200)</f>
        <v>0</v>
      </c>
    </row>
    <row r="122" spans="2:4" ht="12.75">
      <c r="B122" s="53">
        <f t="shared" si="1"/>
        <v>44470</v>
      </c>
      <c r="C122" s="54">
        <f>SUMIF(Denik!A:C,"&gt;="&amp;B122,Denik!C:C)-SUM(C123:C$200)</f>
        <v>0</v>
      </c>
      <c r="D122" s="189">
        <f>SUMIF(Denik!A:D,"&gt;="&amp;B122,Denik!D:D)-SUM(D123:D$200)</f>
        <v>0</v>
      </c>
    </row>
    <row r="123" spans="2:4" ht="12.75">
      <c r="B123" s="53">
        <f t="shared" si="1"/>
        <v>44501</v>
      </c>
      <c r="C123" s="54">
        <f>SUMIF(Denik!A:C,"&gt;="&amp;B123,Denik!C:C)-SUM(C124:C$200)</f>
        <v>0</v>
      </c>
      <c r="D123" s="189">
        <f>SUMIF(Denik!A:D,"&gt;="&amp;B123,Denik!D:D)-SUM(D124:D$200)</f>
        <v>0</v>
      </c>
    </row>
    <row r="124" spans="2:4" ht="12.75">
      <c r="B124" s="53">
        <f t="shared" si="1"/>
        <v>44531</v>
      </c>
      <c r="C124" s="54">
        <f>SUMIF(Denik!A:C,"&gt;="&amp;B124,Denik!C:C)-SUM(C125:C$200)</f>
        <v>0</v>
      </c>
      <c r="D124" s="189">
        <f>SUMIF(Denik!A:D,"&gt;="&amp;B124,Denik!D:D)-SUM(D125:D$200)</f>
        <v>0</v>
      </c>
    </row>
    <row r="125" spans="2:4" ht="12.75">
      <c r="B125" s="53">
        <f t="shared" si="1"/>
        <v>44562</v>
      </c>
      <c r="C125" s="54">
        <f>SUMIF(Denik!A:C,"&gt;="&amp;B125,Denik!C:C)-SUM(C126:C$200)</f>
        <v>0</v>
      </c>
      <c r="D125" s="189">
        <f>SUMIF(Denik!A:D,"&gt;="&amp;B125,Denik!D:D)-SUM(D126:D$200)</f>
        <v>0</v>
      </c>
    </row>
    <row r="126" spans="2:4" ht="12.75">
      <c r="B126" s="53">
        <f t="shared" si="1"/>
        <v>44593</v>
      </c>
      <c r="C126" s="54">
        <f>SUMIF(Denik!A:C,"&gt;="&amp;B126,Denik!C:C)-SUM(C127:C$200)</f>
        <v>0</v>
      </c>
      <c r="D126" s="189">
        <f>SUMIF(Denik!A:D,"&gt;="&amp;B126,Denik!D:D)-SUM(D127:D$200)</f>
        <v>0</v>
      </c>
    </row>
    <row r="127" spans="2:4" ht="12.75">
      <c r="B127" s="53">
        <f t="shared" si="1"/>
        <v>44621</v>
      </c>
      <c r="C127" s="54">
        <f>SUMIF(Denik!A:C,"&gt;="&amp;B127,Denik!C:C)-SUM(C128:C$200)</f>
        <v>0</v>
      </c>
      <c r="D127" s="189">
        <f>SUMIF(Denik!A:D,"&gt;="&amp;B127,Denik!D:D)-SUM(D128:D$200)</f>
        <v>0</v>
      </c>
    </row>
    <row r="128" spans="2:4" ht="12.75">
      <c r="B128" s="53">
        <f t="shared" si="1"/>
        <v>44652</v>
      </c>
      <c r="C128" s="54">
        <f>SUMIF(Denik!A:C,"&gt;="&amp;B128,Denik!C:C)-SUM(C129:C$200)</f>
        <v>0</v>
      </c>
      <c r="D128" s="189">
        <f>SUMIF(Denik!A:D,"&gt;="&amp;B128,Denik!D:D)-SUM(D129:D$200)</f>
        <v>0</v>
      </c>
    </row>
    <row r="129" spans="2:4" ht="12.75">
      <c r="B129" s="53">
        <f t="shared" si="1"/>
        <v>44682</v>
      </c>
      <c r="C129" s="54">
        <f>SUMIF(Denik!A:C,"&gt;="&amp;B129,Denik!C:C)-SUM(C130:C$200)</f>
        <v>0</v>
      </c>
      <c r="D129" s="189">
        <f>SUMIF(Denik!A:D,"&gt;="&amp;B129,Denik!D:D)-SUM(D130:D$200)</f>
        <v>0</v>
      </c>
    </row>
    <row r="130" spans="2:4" ht="12.75">
      <c r="B130" s="53">
        <f t="shared" si="1"/>
        <v>44713</v>
      </c>
      <c r="C130" s="54">
        <f>SUMIF(Denik!A:C,"&gt;="&amp;B130,Denik!C:C)-SUM(C131:C$200)</f>
        <v>0</v>
      </c>
      <c r="D130" s="189">
        <f>SUMIF(Denik!A:D,"&gt;="&amp;B130,Denik!D:D)-SUM(D131:D$200)</f>
        <v>0</v>
      </c>
    </row>
    <row r="131" spans="2:4" ht="12.75">
      <c r="B131" s="53">
        <f t="shared" si="1"/>
        <v>44743</v>
      </c>
      <c r="C131" s="54">
        <f>SUMIF(Denik!A:C,"&gt;="&amp;B131,Denik!C:C)-SUM(C132:C$200)</f>
        <v>0</v>
      </c>
      <c r="D131" s="189">
        <f>SUMIF(Denik!A:D,"&gt;="&amp;B131,Denik!D:D)-SUM(D132:D$200)</f>
        <v>0</v>
      </c>
    </row>
    <row r="132" spans="2:4" ht="12.75">
      <c r="B132" s="53">
        <f t="shared" si="1"/>
        <v>44774</v>
      </c>
      <c r="C132" s="54">
        <f>SUMIF(Denik!A:C,"&gt;="&amp;B132,Denik!C:C)-SUM(C133:C$200)</f>
        <v>0</v>
      </c>
      <c r="D132" s="189">
        <f>SUMIF(Denik!A:D,"&gt;="&amp;B132,Denik!D:D)-SUM(D133:D$200)</f>
        <v>0</v>
      </c>
    </row>
    <row r="133" spans="2:4" ht="12.75">
      <c r="B133" s="53">
        <f t="shared" si="1"/>
        <v>44805</v>
      </c>
      <c r="C133" s="54">
        <f>SUMIF(Denik!A:C,"&gt;="&amp;B133,Denik!C:C)-SUM(C134:C$200)</f>
        <v>0</v>
      </c>
      <c r="D133" s="189">
        <f>SUMIF(Denik!A:D,"&gt;="&amp;B133,Denik!D:D)-SUM(D134:D$200)</f>
        <v>0</v>
      </c>
    </row>
    <row r="134" spans="2:4" ht="12.75">
      <c r="B134" s="53">
        <f t="shared" si="1"/>
        <v>44835</v>
      </c>
      <c r="C134" s="54">
        <f>SUMIF(Denik!A:C,"&gt;="&amp;B134,Denik!C:C)-SUM(C135:C$200)</f>
        <v>0</v>
      </c>
      <c r="D134" s="189">
        <f>SUMIF(Denik!A:D,"&gt;="&amp;B134,Denik!D:D)-SUM(D135:D$200)</f>
        <v>0</v>
      </c>
    </row>
    <row r="135" spans="2:4" ht="12.75">
      <c r="B135" s="53">
        <f aca="true" t="shared" si="2" ref="B135:B198">DATE(YEAR(B134),MONTH(B134)+1,1)</f>
        <v>44866</v>
      </c>
      <c r="C135" s="54">
        <f>SUMIF(Denik!A:C,"&gt;="&amp;B135,Denik!C:C)-SUM(C136:C$200)</f>
        <v>0</v>
      </c>
      <c r="D135" s="189">
        <f>SUMIF(Denik!A:D,"&gt;="&amp;B135,Denik!D:D)-SUM(D136:D$200)</f>
        <v>0</v>
      </c>
    </row>
    <row r="136" spans="2:4" ht="12.75">
      <c r="B136" s="53">
        <f t="shared" si="2"/>
        <v>44896</v>
      </c>
      <c r="C136" s="54">
        <f>SUMIF(Denik!A:C,"&gt;="&amp;B136,Denik!C:C)-SUM(C137:C$200)</f>
        <v>0</v>
      </c>
      <c r="D136" s="189">
        <f>SUMIF(Denik!A:D,"&gt;="&amp;B136,Denik!D:D)-SUM(D137:D$200)</f>
        <v>0</v>
      </c>
    </row>
    <row r="137" spans="2:4" ht="12.75">
      <c r="B137" s="53">
        <f t="shared" si="2"/>
        <v>44927</v>
      </c>
      <c r="C137" s="54">
        <f>SUMIF(Denik!A:C,"&gt;="&amp;B137,Denik!C:C)-SUM(C138:C$200)</f>
        <v>0</v>
      </c>
      <c r="D137" s="189">
        <f>SUMIF(Denik!A:D,"&gt;="&amp;B137,Denik!D:D)-SUM(D138:D$200)</f>
        <v>0</v>
      </c>
    </row>
    <row r="138" spans="2:4" ht="12.75">
      <c r="B138" s="53">
        <f t="shared" si="2"/>
        <v>44958</v>
      </c>
      <c r="C138" s="54">
        <f>SUMIF(Denik!A:C,"&gt;="&amp;B138,Denik!C:C)-SUM(C139:C$200)</f>
        <v>0</v>
      </c>
      <c r="D138" s="189">
        <f>SUMIF(Denik!A:D,"&gt;="&amp;B138,Denik!D:D)-SUM(D139:D$200)</f>
        <v>0</v>
      </c>
    </row>
    <row r="139" spans="2:4" ht="12.75">
      <c r="B139" s="53">
        <f t="shared" si="2"/>
        <v>44986</v>
      </c>
      <c r="C139" s="54">
        <f>SUMIF(Denik!A:C,"&gt;="&amp;B139,Denik!C:C)-SUM(C140:C$200)</f>
        <v>0</v>
      </c>
      <c r="D139" s="189">
        <f>SUMIF(Denik!A:D,"&gt;="&amp;B139,Denik!D:D)-SUM(D140:D$200)</f>
        <v>0</v>
      </c>
    </row>
    <row r="140" spans="2:4" ht="12.75">
      <c r="B140" s="53">
        <f t="shared" si="2"/>
        <v>45017</v>
      </c>
      <c r="C140" s="54">
        <f>SUMIF(Denik!A:C,"&gt;="&amp;B140,Denik!C:C)-SUM(C141:C$200)</f>
        <v>0</v>
      </c>
      <c r="D140" s="189">
        <f>SUMIF(Denik!A:D,"&gt;="&amp;B140,Denik!D:D)-SUM(D141:D$200)</f>
        <v>0</v>
      </c>
    </row>
    <row r="141" spans="2:4" ht="12.75">
      <c r="B141" s="53">
        <f t="shared" si="2"/>
        <v>45047</v>
      </c>
      <c r="C141" s="54">
        <f>SUMIF(Denik!A:C,"&gt;="&amp;B141,Denik!C:C)-SUM(C142:C$200)</f>
        <v>0</v>
      </c>
      <c r="D141" s="189">
        <f>SUMIF(Denik!A:D,"&gt;="&amp;B141,Denik!D:D)-SUM(D142:D$200)</f>
        <v>0</v>
      </c>
    </row>
    <row r="142" spans="2:4" ht="12.75">
      <c r="B142" s="53">
        <f t="shared" si="2"/>
        <v>45078</v>
      </c>
      <c r="C142" s="54">
        <f>SUMIF(Denik!A:C,"&gt;="&amp;B142,Denik!C:C)-SUM(C143:C$200)</f>
        <v>0</v>
      </c>
      <c r="D142" s="189">
        <f>SUMIF(Denik!A:D,"&gt;="&amp;B142,Denik!D:D)-SUM(D143:D$200)</f>
        <v>0</v>
      </c>
    </row>
    <row r="143" spans="2:4" ht="12.75">
      <c r="B143" s="53">
        <f t="shared" si="2"/>
        <v>45108</v>
      </c>
      <c r="C143" s="54">
        <f>SUMIF(Denik!A:C,"&gt;="&amp;B143,Denik!C:C)-SUM(C144:C$200)</f>
        <v>0</v>
      </c>
      <c r="D143" s="189">
        <f>SUMIF(Denik!A:D,"&gt;="&amp;B143,Denik!D:D)-SUM(D144:D$200)</f>
        <v>0</v>
      </c>
    </row>
    <row r="144" spans="2:4" ht="12.75">
      <c r="B144" s="53">
        <f t="shared" si="2"/>
        <v>45139</v>
      </c>
      <c r="C144" s="54">
        <f>SUMIF(Denik!A:C,"&gt;="&amp;B144,Denik!C:C)-SUM(C145:C$200)</f>
        <v>0</v>
      </c>
      <c r="D144" s="189">
        <f>SUMIF(Denik!A:D,"&gt;="&amp;B144,Denik!D:D)-SUM(D145:D$200)</f>
        <v>0</v>
      </c>
    </row>
    <row r="145" spans="2:4" ht="12.75">
      <c r="B145" s="53">
        <f t="shared" si="2"/>
        <v>45170</v>
      </c>
      <c r="C145" s="54">
        <f>SUMIF(Denik!A:C,"&gt;="&amp;B145,Denik!C:C)-SUM(C146:C$200)</f>
        <v>0</v>
      </c>
      <c r="D145" s="189">
        <f>SUMIF(Denik!A:D,"&gt;="&amp;B145,Denik!D:D)-SUM(D146:D$200)</f>
        <v>0</v>
      </c>
    </row>
    <row r="146" spans="2:4" ht="12.75">
      <c r="B146" s="53">
        <f t="shared" si="2"/>
        <v>45200</v>
      </c>
      <c r="C146" s="54">
        <f>SUMIF(Denik!A:C,"&gt;="&amp;B146,Denik!C:C)-SUM(C147:C$200)</f>
        <v>0</v>
      </c>
      <c r="D146" s="189">
        <f>SUMIF(Denik!A:D,"&gt;="&amp;B146,Denik!D:D)-SUM(D147:D$200)</f>
        <v>0</v>
      </c>
    </row>
    <row r="147" spans="2:4" ht="12.75">
      <c r="B147" s="53">
        <f t="shared" si="2"/>
        <v>45231</v>
      </c>
      <c r="C147" s="54">
        <f>SUMIF(Denik!A:C,"&gt;="&amp;B147,Denik!C:C)-SUM(C148:C$200)</f>
        <v>0</v>
      </c>
      <c r="D147" s="189">
        <f>SUMIF(Denik!A:D,"&gt;="&amp;B147,Denik!D:D)-SUM(D148:D$200)</f>
        <v>0</v>
      </c>
    </row>
    <row r="148" spans="2:4" ht="12.75">
      <c r="B148" s="53">
        <f t="shared" si="2"/>
        <v>45261</v>
      </c>
      <c r="C148" s="54">
        <f>SUMIF(Denik!A:C,"&gt;="&amp;B148,Denik!C:C)-SUM(C149:C$200)</f>
        <v>0</v>
      </c>
      <c r="D148" s="189">
        <f>SUMIF(Denik!A:D,"&gt;="&amp;B148,Denik!D:D)-SUM(D149:D$200)</f>
        <v>0</v>
      </c>
    </row>
    <row r="149" spans="2:4" ht="12.75">
      <c r="B149" s="53">
        <f t="shared" si="2"/>
        <v>45292</v>
      </c>
      <c r="C149" s="54">
        <f>SUMIF(Denik!A:C,"&gt;="&amp;B149,Denik!C:C)-SUM(C150:C$200)</f>
        <v>0</v>
      </c>
      <c r="D149" s="189">
        <f>SUMIF(Denik!A:D,"&gt;="&amp;B149,Denik!D:D)-SUM(D150:D$200)</f>
        <v>0</v>
      </c>
    </row>
    <row r="150" spans="2:4" ht="12.75">
      <c r="B150" s="53">
        <f t="shared" si="2"/>
        <v>45323</v>
      </c>
      <c r="C150" s="54">
        <f>SUMIF(Denik!A:C,"&gt;="&amp;B150,Denik!C:C)-SUM(C151:C$200)</f>
        <v>0</v>
      </c>
      <c r="D150" s="189">
        <f>SUMIF(Denik!A:D,"&gt;="&amp;B150,Denik!D:D)-SUM(D151:D$200)</f>
        <v>0</v>
      </c>
    </row>
    <row r="151" spans="2:4" ht="12.75">
      <c r="B151" s="53">
        <f t="shared" si="2"/>
        <v>45352</v>
      </c>
      <c r="C151" s="54">
        <f>SUMIF(Denik!A:C,"&gt;="&amp;B151,Denik!C:C)-SUM(C152:C$200)</f>
        <v>0</v>
      </c>
      <c r="D151" s="189">
        <f>SUMIF(Denik!A:D,"&gt;="&amp;B151,Denik!D:D)-SUM(D152:D$200)</f>
        <v>0</v>
      </c>
    </row>
    <row r="152" spans="2:4" ht="12.75">
      <c r="B152" s="53">
        <f t="shared" si="2"/>
        <v>45383</v>
      </c>
      <c r="C152" s="54">
        <f>SUMIF(Denik!A:C,"&gt;="&amp;B152,Denik!C:C)-SUM(C153:C$200)</f>
        <v>0</v>
      </c>
      <c r="D152" s="189">
        <f>SUMIF(Denik!A:D,"&gt;="&amp;B152,Denik!D:D)-SUM(D153:D$200)</f>
        <v>0</v>
      </c>
    </row>
    <row r="153" spans="2:4" ht="12.75">
      <c r="B153" s="53">
        <f t="shared" si="2"/>
        <v>45413</v>
      </c>
      <c r="C153" s="54">
        <f>SUMIF(Denik!A:C,"&gt;="&amp;B153,Denik!C:C)-SUM(C154:C$200)</f>
        <v>0</v>
      </c>
      <c r="D153" s="189">
        <f>SUMIF(Denik!A:D,"&gt;="&amp;B153,Denik!D:D)-SUM(D154:D$200)</f>
        <v>0</v>
      </c>
    </row>
    <row r="154" spans="2:4" ht="12.75">
      <c r="B154" s="53">
        <f t="shared" si="2"/>
        <v>45444</v>
      </c>
      <c r="C154" s="54">
        <f>SUMIF(Denik!A:C,"&gt;="&amp;B154,Denik!C:C)-SUM(C155:C$200)</f>
        <v>0</v>
      </c>
      <c r="D154" s="189">
        <f>SUMIF(Denik!A:D,"&gt;="&amp;B154,Denik!D:D)-SUM(D155:D$200)</f>
        <v>0</v>
      </c>
    </row>
    <row r="155" spans="2:4" ht="12.75">
      <c r="B155" s="53">
        <f t="shared" si="2"/>
        <v>45474</v>
      </c>
      <c r="C155" s="54">
        <f>SUMIF(Denik!A:C,"&gt;="&amp;B155,Denik!C:C)-SUM(C156:C$200)</f>
        <v>0</v>
      </c>
      <c r="D155" s="189">
        <f>SUMIF(Denik!A:D,"&gt;="&amp;B155,Denik!D:D)-SUM(D156:D$200)</f>
        <v>0</v>
      </c>
    </row>
    <row r="156" spans="2:4" ht="12.75">
      <c r="B156" s="53">
        <f t="shared" si="2"/>
        <v>45505</v>
      </c>
      <c r="C156" s="54">
        <f>SUMIF(Denik!A:C,"&gt;="&amp;B156,Denik!C:C)-SUM(C157:C$200)</f>
        <v>0</v>
      </c>
      <c r="D156" s="189">
        <f>SUMIF(Denik!A:D,"&gt;="&amp;B156,Denik!D:D)-SUM(D157:D$200)</f>
        <v>0</v>
      </c>
    </row>
    <row r="157" spans="2:4" ht="12.75">
      <c r="B157" s="53">
        <f t="shared" si="2"/>
        <v>45536</v>
      </c>
      <c r="C157" s="54">
        <f>SUMIF(Denik!A:C,"&gt;="&amp;B157,Denik!C:C)-SUM(C158:C$200)</f>
        <v>0</v>
      </c>
      <c r="D157" s="189">
        <f>SUMIF(Denik!A:D,"&gt;="&amp;B157,Denik!D:D)-SUM(D158:D$200)</f>
        <v>0</v>
      </c>
    </row>
    <row r="158" spans="2:4" ht="12.75">
      <c r="B158" s="53">
        <f t="shared" si="2"/>
        <v>45566</v>
      </c>
      <c r="C158" s="54">
        <f>SUMIF(Denik!A:C,"&gt;="&amp;B158,Denik!C:C)-SUM(C159:C$200)</f>
        <v>0</v>
      </c>
      <c r="D158" s="189">
        <f>SUMIF(Denik!A:D,"&gt;="&amp;B158,Denik!D:D)-SUM(D159:D$200)</f>
        <v>0</v>
      </c>
    </row>
    <row r="159" spans="2:4" ht="12.75">
      <c r="B159" s="53">
        <f t="shared" si="2"/>
        <v>45597</v>
      </c>
      <c r="C159" s="54">
        <f>SUMIF(Denik!A:C,"&gt;="&amp;B159,Denik!C:C)-SUM(C160:C$200)</f>
        <v>0</v>
      </c>
      <c r="D159" s="189">
        <f>SUMIF(Denik!A:D,"&gt;="&amp;B159,Denik!D:D)-SUM(D160:D$200)</f>
        <v>0</v>
      </c>
    </row>
    <row r="160" spans="2:4" ht="12.75">
      <c r="B160" s="53">
        <f t="shared" si="2"/>
        <v>45627</v>
      </c>
      <c r="C160" s="54">
        <f>SUMIF(Denik!A:C,"&gt;="&amp;B160,Denik!C:C)-SUM(C161:C$200)</f>
        <v>0</v>
      </c>
      <c r="D160" s="189">
        <f>SUMIF(Denik!A:D,"&gt;="&amp;B160,Denik!D:D)-SUM(D161:D$200)</f>
        <v>0</v>
      </c>
    </row>
    <row r="161" spans="2:4" ht="12.75">
      <c r="B161" s="53">
        <f t="shared" si="2"/>
        <v>45658</v>
      </c>
      <c r="C161" s="54">
        <f>SUMIF(Denik!A:C,"&gt;="&amp;B161,Denik!C:C)-SUM(C162:C$200)</f>
        <v>0</v>
      </c>
      <c r="D161" s="189">
        <f>SUMIF(Denik!A:D,"&gt;="&amp;B161,Denik!D:D)-SUM(D162:D$200)</f>
        <v>0</v>
      </c>
    </row>
    <row r="162" spans="2:4" ht="12.75">
      <c r="B162" s="53">
        <f t="shared" si="2"/>
        <v>45689</v>
      </c>
      <c r="C162" s="54">
        <f>SUMIF(Denik!A:C,"&gt;="&amp;B162,Denik!C:C)-SUM(C163:C$200)</f>
        <v>0</v>
      </c>
      <c r="D162" s="189">
        <f>SUMIF(Denik!A:D,"&gt;="&amp;B162,Denik!D:D)-SUM(D163:D$200)</f>
        <v>0</v>
      </c>
    </row>
    <row r="163" spans="2:4" ht="12.75">
      <c r="B163" s="53">
        <f t="shared" si="2"/>
        <v>45717</v>
      </c>
      <c r="C163" s="54">
        <f>SUMIF(Denik!A:C,"&gt;="&amp;B163,Denik!C:C)-SUM(C164:C$200)</f>
        <v>0</v>
      </c>
      <c r="D163" s="189">
        <f>SUMIF(Denik!A:D,"&gt;="&amp;B163,Denik!D:D)-SUM(D164:D$200)</f>
        <v>0</v>
      </c>
    </row>
    <row r="164" spans="2:4" ht="12.75">
      <c r="B164" s="53">
        <f t="shared" si="2"/>
        <v>45748</v>
      </c>
      <c r="C164" s="54">
        <f>SUMIF(Denik!A:C,"&gt;="&amp;B164,Denik!C:C)-SUM(C165:C$200)</f>
        <v>0</v>
      </c>
      <c r="D164" s="189">
        <f>SUMIF(Denik!A:D,"&gt;="&amp;B164,Denik!D:D)-SUM(D165:D$200)</f>
        <v>0</v>
      </c>
    </row>
    <row r="165" spans="2:4" ht="12.75">
      <c r="B165" s="53">
        <f t="shared" si="2"/>
        <v>45778</v>
      </c>
      <c r="C165" s="54">
        <f>SUMIF(Denik!A:C,"&gt;="&amp;B165,Denik!C:C)-SUM(C166:C$200)</f>
        <v>0</v>
      </c>
      <c r="D165" s="189">
        <f>SUMIF(Denik!A:D,"&gt;="&amp;B165,Denik!D:D)-SUM(D166:D$200)</f>
        <v>0</v>
      </c>
    </row>
    <row r="166" spans="2:4" ht="12.75">
      <c r="B166" s="53">
        <f t="shared" si="2"/>
        <v>45809</v>
      </c>
      <c r="C166" s="54">
        <f>SUMIF(Denik!A:C,"&gt;="&amp;B166,Denik!C:C)-SUM(C167:C$200)</f>
        <v>0</v>
      </c>
      <c r="D166" s="189">
        <f>SUMIF(Denik!A:D,"&gt;="&amp;B166,Denik!D:D)-SUM(D167:D$200)</f>
        <v>0</v>
      </c>
    </row>
    <row r="167" spans="2:4" ht="12.75">
      <c r="B167" s="53">
        <f t="shared" si="2"/>
        <v>45839</v>
      </c>
      <c r="C167" s="54">
        <f>SUMIF(Denik!A:C,"&gt;="&amp;B167,Denik!C:C)-SUM(C168:C$200)</f>
        <v>0</v>
      </c>
      <c r="D167" s="189">
        <f>SUMIF(Denik!A:D,"&gt;="&amp;B167,Denik!D:D)-SUM(D168:D$200)</f>
        <v>0</v>
      </c>
    </row>
    <row r="168" spans="2:4" ht="12.75">
      <c r="B168" s="53">
        <f t="shared" si="2"/>
        <v>45870</v>
      </c>
      <c r="C168" s="54">
        <f>SUMIF(Denik!A:C,"&gt;="&amp;B168,Denik!C:C)-SUM(C169:C$200)</f>
        <v>0</v>
      </c>
      <c r="D168" s="189">
        <f>SUMIF(Denik!A:D,"&gt;="&amp;B168,Denik!D:D)-SUM(D169:D$200)</f>
        <v>0</v>
      </c>
    </row>
    <row r="169" spans="2:4" ht="12.75">
      <c r="B169" s="53">
        <f t="shared" si="2"/>
        <v>45901</v>
      </c>
      <c r="C169" s="54">
        <f>SUMIF(Denik!A:C,"&gt;="&amp;B169,Denik!C:C)-SUM(C170:C$200)</f>
        <v>0</v>
      </c>
      <c r="D169" s="189">
        <f>SUMIF(Denik!A:D,"&gt;="&amp;B169,Denik!D:D)-SUM(D170:D$200)</f>
        <v>0</v>
      </c>
    </row>
    <row r="170" spans="2:4" ht="12.75">
      <c r="B170" s="53">
        <f t="shared" si="2"/>
        <v>45931</v>
      </c>
      <c r="C170" s="54">
        <f>SUMIF(Denik!A:C,"&gt;="&amp;B170,Denik!C:C)-SUM(C171:C$200)</f>
        <v>0</v>
      </c>
      <c r="D170" s="189">
        <f>SUMIF(Denik!A:D,"&gt;="&amp;B170,Denik!D:D)-SUM(D171:D$200)</f>
        <v>0</v>
      </c>
    </row>
    <row r="171" spans="2:4" ht="12.75">
      <c r="B171" s="53">
        <f t="shared" si="2"/>
        <v>45962</v>
      </c>
      <c r="C171" s="54">
        <f>SUMIF(Denik!A:C,"&gt;="&amp;B171,Denik!C:C)-SUM(C172:C$200)</f>
        <v>0</v>
      </c>
      <c r="D171" s="189">
        <f>SUMIF(Denik!A:D,"&gt;="&amp;B171,Denik!D:D)-SUM(D172:D$200)</f>
        <v>0</v>
      </c>
    </row>
    <row r="172" spans="2:4" ht="12.75">
      <c r="B172" s="53">
        <f t="shared" si="2"/>
        <v>45992</v>
      </c>
      <c r="C172" s="54">
        <f>SUMIF(Denik!A:C,"&gt;="&amp;B172,Denik!C:C)-SUM(C173:C$200)</f>
        <v>0</v>
      </c>
      <c r="D172" s="189">
        <f>SUMIF(Denik!A:D,"&gt;="&amp;B172,Denik!D:D)-SUM(D173:D$200)</f>
        <v>0</v>
      </c>
    </row>
    <row r="173" spans="2:4" ht="12.75">
      <c r="B173" s="53">
        <f t="shared" si="2"/>
        <v>46023</v>
      </c>
      <c r="C173" s="54">
        <f>SUMIF(Denik!A:C,"&gt;="&amp;B173,Denik!C:C)-SUM(C174:C$200)</f>
        <v>0</v>
      </c>
      <c r="D173" s="189">
        <f>SUMIF(Denik!A:D,"&gt;="&amp;B173,Denik!D:D)-SUM(D174:D$200)</f>
        <v>0</v>
      </c>
    </row>
    <row r="174" spans="2:4" ht="12.75">
      <c r="B174" s="53">
        <f t="shared" si="2"/>
        <v>46054</v>
      </c>
      <c r="C174" s="54">
        <f>SUMIF(Denik!A:C,"&gt;="&amp;B174,Denik!C:C)-SUM(C175:C$200)</f>
        <v>0</v>
      </c>
      <c r="D174" s="189">
        <f>SUMIF(Denik!A:D,"&gt;="&amp;B174,Denik!D:D)-SUM(D175:D$200)</f>
        <v>0</v>
      </c>
    </row>
    <row r="175" spans="2:4" ht="12.75">
      <c r="B175" s="53">
        <f t="shared" si="2"/>
        <v>46082</v>
      </c>
      <c r="C175" s="54">
        <f>SUMIF(Denik!A:C,"&gt;="&amp;B175,Denik!C:C)-SUM(C176:C$200)</f>
        <v>0</v>
      </c>
      <c r="D175" s="189">
        <f>SUMIF(Denik!A:D,"&gt;="&amp;B175,Denik!D:D)-SUM(D176:D$200)</f>
        <v>0</v>
      </c>
    </row>
    <row r="176" spans="2:4" ht="12.75">
      <c r="B176" s="53">
        <f t="shared" si="2"/>
        <v>46113</v>
      </c>
      <c r="C176" s="54">
        <f>SUMIF(Denik!A:C,"&gt;="&amp;B176,Denik!C:C)-SUM(C177:C$200)</f>
        <v>0</v>
      </c>
      <c r="D176" s="189">
        <f>SUMIF(Denik!A:D,"&gt;="&amp;B176,Denik!D:D)-SUM(D177:D$200)</f>
        <v>0</v>
      </c>
    </row>
    <row r="177" spans="2:4" ht="12.75">
      <c r="B177" s="53">
        <f t="shared" si="2"/>
        <v>46143</v>
      </c>
      <c r="C177" s="54">
        <f>SUMIF(Denik!A:C,"&gt;="&amp;B177,Denik!C:C)-SUM(C178:C$200)</f>
        <v>0</v>
      </c>
      <c r="D177" s="189">
        <f>SUMIF(Denik!A:D,"&gt;="&amp;B177,Denik!D:D)-SUM(D178:D$200)</f>
        <v>0</v>
      </c>
    </row>
    <row r="178" spans="2:4" ht="12.75">
      <c r="B178" s="53">
        <f t="shared" si="2"/>
        <v>46174</v>
      </c>
      <c r="C178" s="54">
        <f>SUMIF(Denik!A:C,"&gt;="&amp;B178,Denik!C:C)-SUM(C179:C$200)</f>
        <v>0</v>
      </c>
      <c r="D178" s="189">
        <f>SUMIF(Denik!A:D,"&gt;="&amp;B178,Denik!D:D)-SUM(D179:D$200)</f>
        <v>0</v>
      </c>
    </row>
    <row r="179" spans="2:4" ht="12.75">
      <c r="B179" s="53">
        <f t="shared" si="2"/>
        <v>46204</v>
      </c>
      <c r="C179" s="54">
        <f>SUMIF(Denik!A:C,"&gt;="&amp;B179,Denik!C:C)-SUM(C180:C$200)</f>
        <v>0</v>
      </c>
      <c r="D179" s="189">
        <f>SUMIF(Denik!A:D,"&gt;="&amp;B179,Denik!D:D)-SUM(D180:D$200)</f>
        <v>0</v>
      </c>
    </row>
    <row r="180" spans="2:4" ht="12.75">
      <c r="B180" s="53">
        <f t="shared" si="2"/>
        <v>46235</v>
      </c>
      <c r="C180" s="54">
        <f>SUMIF(Denik!A:C,"&gt;="&amp;B180,Denik!C:C)-SUM(C181:C$200)</f>
        <v>0</v>
      </c>
      <c r="D180" s="189">
        <f>SUMIF(Denik!A:D,"&gt;="&amp;B180,Denik!D:D)-SUM(D181:D$200)</f>
        <v>0</v>
      </c>
    </row>
    <row r="181" spans="2:4" ht="12.75">
      <c r="B181" s="53">
        <f t="shared" si="2"/>
        <v>46266</v>
      </c>
      <c r="C181" s="54">
        <f>SUMIF(Denik!A:C,"&gt;="&amp;B181,Denik!C:C)-SUM(C182:C$200)</f>
        <v>0</v>
      </c>
      <c r="D181" s="189">
        <f>SUMIF(Denik!A:D,"&gt;="&amp;B181,Denik!D:D)-SUM(D182:D$200)</f>
        <v>0</v>
      </c>
    </row>
    <row r="182" spans="2:4" ht="12.75">
      <c r="B182" s="53">
        <f t="shared" si="2"/>
        <v>46296</v>
      </c>
      <c r="C182" s="54">
        <f>SUMIF(Denik!A:C,"&gt;="&amp;B182,Denik!C:C)-SUM(C183:C$200)</f>
        <v>0</v>
      </c>
      <c r="D182" s="189">
        <f>SUMIF(Denik!A:D,"&gt;="&amp;B182,Denik!D:D)-SUM(D183:D$200)</f>
        <v>0</v>
      </c>
    </row>
    <row r="183" spans="2:4" ht="12.75">
      <c r="B183" s="53">
        <f t="shared" si="2"/>
        <v>46327</v>
      </c>
      <c r="C183" s="54">
        <f>SUMIF(Denik!A:C,"&gt;="&amp;B183,Denik!C:C)-SUM(C184:C$200)</f>
        <v>0</v>
      </c>
      <c r="D183" s="189">
        <f>SUMIF(Denik!A:D,"&gt;="&amp;B183,Denik!D:D)-SUM(D184:D$200)</f>
        <v>0</v>
      </c>
    </row>
    <row r="184" spans="2:4" ht="12.75">
      <c r="B184" s="53">
        <f t="shared" si="2"/>
        <v>46357</v>
      </c>
      <c r="C184" s="54">
        <f>SUMIF(Denik!A:C,"&gt;="&amp;B184,Denik!C:C)-SUM(C185:C$200)</f>
        <v>0</v>
      </c>
      <c r="D184" s="189">
        <f>SUMIF(Denik!A:D,"&gt;="&amp;B184,Denik!D:D)-SUM(D185:D$200)</f>
        <v>0</v>
      </c>
    </row>
    <row r="185" spans="2:4" ht="12.75">
      <c r="B185" s="53">
        <f t="shared" si="2"/>
        <v>46388</v>
      </c>
      <c r="C185" s="54">
        <f>SUMIF(Denik!A:C,"&gt;="&amp;B185,Denik!C:C)-SUM(C186:C$200)</f>
        <v>0</v>
      </c>
      <c r="D185" s="189">
        <f>SUMIF(Denik!A:D,"&gt;="&amp;B185,Denik!D:D)-SUM(D186:D$200)</f>
        <v>0</v>
      </c>
    </row>
    <row r="186" spans="2:4" ht="12.75">
      <c r="B186" s="53">
        <f t="shared" si="2"/>
        <v>46419</v>
      </c>
      <c r="C186" s="54">
        <f>SUMIF(Denik!A:C,"&gt;="&amp;B186,Denik!C:C)-SUM(C187:C$200)</f>
        <v>0</v>
      </c>
      <c r="D186" s="189">
        <f>SUMIF(Denik!A:D,"&gt;="&amp;B186,Denik!D:D)-SUM(D187:D$200)</f>
        <v>0</v>
      </c>
    </row>
    <row r="187" spans="2:4" ht="12.75">
      <c r="B187" s="53">
        <f t="shared" si="2"/>
        <v>46447</v>
      </c>
      <c r="C187" s="54">
        <f>SUMIF(Denik!A:C,"&gt;="&amp;B187,Denik!C:C)-SUM(C188:C$200)</f>
        <v>0</v>
      </c>
      <c r="D187" s="189">
        <f>SUMIF(Denik!A:D,"&gt;="&amp;B187,Denik!D:D)-SUM(D188:D$200)</f>
        <v>0</v>
      </c>
    </row>
    <row r="188" spans="2:4" ht="12.75">
      <c r="B188" s="53">
        <f t="shared" si="2"/>
        <v>46478</v>
      </c>
      <c r="C188" s="54">
        <f>SUMIF(Denik!A:C,"&gt;="&amp;B188,Denik!C:C)-SUM(C189:C$200)</f>
        <v>0</v>
      </c>
      <c r="D188" s="189">
        <f>SUMIF(Denik!A:D,"&gt;="&amp;B188,Denik!D:D)-SUM(D189:D$200)</f>
        <v>0</v>
      </c>
    </row>
    <row r="189" spans="2:4" ht="12.75">
      <c r="B189" s="53">
        <f t="shared" si="2"/>
        <v>46508</v>
      </c>
      <c r="C189" s="54">
        <f>SUMIF(Denik!A:C,"&gt;="&amp;B189,Denik!C:C)-SUM(C190:C$200)</f>
        <v>0</v>
      </c>
      <c r="D189" s="189">
        <f>SUMIF(Denik!A:D,"&gt;="&amp;B189,Denik!D:D)-SUM(D190:D$200)</f>
        <v>0</v>
      </c>
    </row>
    <row r="190" spans="2:4" ht="12.75">
      <c r="B190" s="53">
        <f t="shared" si="2"/>
        <v>46539</v>
      </c>
      <c r="C190" s="54">
        <f>SUMIF(Denik!A:C,"&gt;="&amp;B190,Denik!C:C)-SUM(C191:C$200)</f>
        <v>0</v>
      </c>
      <c r="D190" s="189">
        <f>SUMIF(Denik!A:D,"&gt;="&amp;B190,Denik!D:D)-SUM(D191:D$200)</f>
        <v>0</v>
      </c>
    </row>
    <row r="191" spans="2:4" ht="12.75">
      <c r="B191" s="53">
        <f t="shared" si="2"/>
        <v>46569</v>
      </c>
      <c r="C191" s="54">
        <f>SUMIF(Denik!A:C,"&gt;="&amp;B191,Denik!C:C)-SUM(C192:C$200)</f>
        <v>0</v>
      </c>
      <c r="D191" s="189">
        <f>SUMIF(Denik!A:D,"&gt;="&amp;B191,Denik!D:D)-SUM(D192:D$200)</f>
        <v>0</v>
      </c>
    </row>
    <row r="192" spans="2:4" ht="12.75">
      <c r="B192" s="53">
        <f t="shared" si="2"/>
        <v>46600</v>
      </c>
      <c r="C192" s="54">
        <f>SUMIF(Denik!A:C,"&gt;="&amp;B192,Denik!C:C)-SUM(C193:C$200)</f>
        <v>0</v>
      </c>
      <c r="D192" s="189">
        <f>SUMIF(Denik!A:D,"&gt;="&amp;B192,Denik!D:D)-SUM(D193:D$200)</f>
        <v>0</v>
      </c>
    </row>
    <row r="193" spans="2:4" ht="12.75">
      <c r="B193" s="53">
        <f t="shared" si="2"/>
        <v>46631</v>
      </c>
      <c r="C193" s="54">
        <f>SUMIF(Denik!A:C,"&gt;="&amp;B193,Denik!C:C)-SUM(C194:C$200)</f>
        <v>0</v>
      </c>
      <c r="D193" s="189">
        <f>SUMIF(Denik!A:D,"&gt;="&amp;B193,Denik!D:D)-SUM(D194:D$200)</f>
        <v>0</v>
      </c>
    </row>
    <row r="194" spans="2:4" ht="12.75">
      <c r="B194" s="53">
        <f t="shared" si="2"/>
        <v>46661</v>
      </c>
      <c r="C194" s="54">
        <f>SUMIF(Denik!A:C,"&gt;="&amp;B194,Denik!C:C)-SUM(C195:C$200)</f>
        <v>0</v>
      </c>
      <c r="D194" s="189">
        <f>SUMIF(Denik!A:D,"&gt;="&amp;B194,Denik!D:D)-SUM(D195:D$200)</f>
        <v>0</v>
      </c>
    </row>
    <row r="195" spans="2:4" ht="12.75">
      <c r="B195" s="53">
        <f t="shared" si="2"/>
        <v>46692</v>
      </c>
      <c r="C195" s="54">
        <f>SUMIF(Denik!A:C,"&gt;="&amp;B195,Denik!C:C)-SUM(C196:C$200)</f>
        <v>0</v>
      </c>
      <c r="D195" s="189">
        <f>SUMIF(Denik!A:D,"&gt;="&amp;B195,Denik!D:D)-SUM(D196:D$200)</f>
        <v>0</v>
      </c>
    </row>
    <row r="196" spans="2:4" ht="12.75">
      <c r="B196" s="53">
        <f t="shared" si="2"/>
        <v>46722</v>
      </c>
      <c r="C196" s="54">
        <f>SUMIF(Denik!A:C,"&gt;="&amp;B196,Denik!C:C)-SUM(C197:C$200)</f>
        <v>0</v>
      </c>
      <c r="D196" s="189">
        <f>SUMIF(Denik!A:D,"&gt;="&amp;B196,Denik!D:D)-SUM(D197:D$200)</f>
        <v>0</v>
      </c>
    </row>
    <row r="197" spans="2:4" ht="12.75">
      <c r="B197" s="53">
        <f t="shared" si="2"/>
        <v>46753</v>
      </c>
      <c r="C197" s="54">
        <f>SUMIF(Denik!A:C,"&gt;="&amp;B197,Denik!C:C)-SUM(C198:C$200)</f>
        <v>0</v>
      </c>
      <c r="D197" s="189">
        <f>SUMIF(Denik!A:D,"&gt;="&amp;B197,Denik!D:D)-SUM(D198:D$200)</f>
        <v>0</v>
      </c>
    </row>
    <row r="198" spans="2:4" ht="12.75">
      <c r="B198" s="53">
        <f t="shared" si="2"/>
        <v>46784</v>
      </c>
      <c r="C198" s="54">
        <f>SUMIF(Denik!A:C,"&gt;="&amp;B198,Denik!C:C)-SUM(C199:C$200)</f>
        <v>0</v>
      </c>
      <c r="D198" s="189">
        <f>SUMIF(Denik!A:D,"&gt;="&amp;B198,Denik!D:D)-SUM(D199:D$200)</f>
        <v>0</v>
      </c>
    </row>
    <row r="199" spans="2:4" ht="12.75">
      <c r="B199" s="53">
        <f>DATE(YEAR(B198),MONTH(B198)+1,1)</f>
        <v>46813</v>
      </c>
      <c r="C199" s="54">
        <f>SUMIF(Denik!A:C,"&gt;="&amp;B199,Denik!C:C)-SUM(C200:C$200)</f>
        <v>0</v>
      </c>
      <c r="D199" s="189">
        <f>SUMIF(Denik!A:D,"&gt;="&amp;B199,Denik!D:D)-SUM(D200:D$200)</f>
        <v>0</v>
      </c>
    </row>
    <row r="200" spans="2:4" ht="12.75">
      <c r="B200" s="53">
        <f>DATE(YEAR(B199),MONTH(B199)+1,1)</f>
        <v>46844</v>
      </c>
      <c r="C200" s="54"/>
      <c r="D200" s="189"/>
    </row>
  </sheetData>
  <sheetProtection/>
  <printOptions/>
  <pageMargins left="0.787401575" right="0.787401575" top="0.984251969" bottom="0.984251969" header="0.5" footer="0.5"/>
  <pageSetup fitToHeight="100" fitToWidth="1" horizontalDpi="600" verticalDpi="600" orientation="landscape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S199"/>
  <sheetViews>
    <sheetView showGridLines="0" zoomScalePageLayoutView="0" workbookViewId="0" topLeftCell="A1">
      <selection activeCell="G31" sqref="G31"/>
    </sheetView>
  </sheetViews>
  <sheetFormatPr defaultColWidth="9.140625" defaultRowHeight="12.75"/>
  <cols>
    <col min="1" max="1" width="3.7109375" style="0" customWidth="1"/>
    <col min="2" max="2" width="10.28125" style="0" customWidth="1"/>
    <col min="15" max="15" width="3.28125" style="0" customWidth="1"/>
    <col min="16" max="16" width="15.421875" style="0" bestFit="1" customWidth="1"/>
    <col min="17" max="17" width="12.00390625" style="0" customWidth="1"/>
    <col min="19" max="19" width="10.140625" style="0" bestFit="1" customWidth="1"/>
  </cols>
  <sheetData>
    <row r="2" s="70" customFormat="1" ht="12.75">
      <c r="B2" s="73" t="s">
        <v>47</v>
      </c>
    </row>
    <row r="3" ht="12.75">
      <c r="P3" s="52" t="s">
        <v>46</v>
      </c>
    </row>
    <row r="4" spans="2:17" ht="12.75">
      <c r="B4" s="47" t="s">
        <v>41</v>
      </c>
      <c r="C4" s="47" t="s">
        <v>5</v>
      </c>
      <c r="D4" s="190" t="s">
        <v>48</v>
      </c>
      <c r="P4" t="s">
        <v>39</v>
      </c>
      <c r="Q4" s="31">
        <f>MIN(Denik!A:A)</f>
        <v>40917</v>
      </c>
    </row>
    <row r="5" spans="2:19" ht="12.75">
      <c r="B5" s="53">
        <f>DATE(YEAR(Q4),MONTH(Q4),1)</f>
        <v>40909</v>
      </c>
      <c r="C5" s="54">
        <f>'Statistika-Sum'!C5/(DATE(YEAR(B5),MONTH(B5)+1,1)-1-DATE(YEAR(B5),MONTH(B5),1))</f>
        <v>3.0636666666666676</v>
      </c>
      <c r="D5" s="198">
        <f>'Statistika-Sum'!D5/(DATE(YEAR(B5),MONTH(B5)+1,1)-1-DATE(YEAR(B5),MONTH(B5),1))</f>
        <v>16.28833333333333</v>
      </c>
      <c r="P5" t="s">
        <v>43</v>
      </c>
      <c r="Q5" s="31">
        <f>MAX(Denik!A:A)</f>
        <v>40986</v>
      </c>
      <c r="S5" s="69"/>
    </row>
    <row r="6" spans="2:17" ht="12.75">
      <c r="B6" s="53">
        <f>DATE(YEAR(B5),MONTH(B5)+1,1)</f>
        <v>40940</v>
      </c>
      <c r="C6" s="54">
        <f>'Statistika-Sum'!C6/(DATE(YEAR(B6),MONTH(B6)+1,1)-1-DATE(YEAR(B6),MONTH(B6),1))</f>
        <v>5.491785714285713</v>
      </c>
      <c r="D6" s="198">
        <f>'Statistika-Sum'!D6/(DATE(YEAR(B6),MONTH(B6)+1,1)-1-DATE(YEAR(B6),MONTH(B6),1))</f>
        <v>28.07500000000002</v>
      </c>
      <c r="P6" t="s">
        <v>44</v>
      </c>
      <c r="Q6" s="51">
        <f>Q5-Q4+1</f>
        <v>70</v>
      </c>
    </row>
    <row r="7" spans="2:17" ht="12.75">
      <c r="B7" s="53">
        <f>DATE(YEAR(B6),MONTH(B6)+1,1)</f>
        <v>40969</v>
      </c>
      <c r="C7" s="54">
        <f>'Statistika-Sum'!C7/(DATE(YEAR(B7),MONTH(B7)+1,1)-1-DATE(YEAR(B7),MONTH(B7),1))</f>
        <v>5.656000000000001</v>
      </c>
      <c r="D7" s="198">
        <f>'Statistika-Sum'!D7/(DATE(YEAR(B7),MONTH(B7)+1,1)-1-DATE(YEAR(B7),MONTH(B7),1))</f>
        <v>28.071111111111108</v>
      </c>
      <c r="P7" t="s">
        <v>40</v>
      </c>
      <c r="Q7">
        <f>Zaznamu</f>
        <v>71</v>
      </c>
    </row>
    <row r="8" spans="2:4" ht="12.75">
      <c r="B8" s="53">
        <f>DATE(YEAR(B7),MONTH(B7)+1,1)</f>
        <v>41000</v>
      </c>
      <c r="C8" s="54">
        <f>'Statistika-Sum'!C8/(DATE(YEAR(B8),MONTH(B8)+1,1)-1-DATE(YEAR(B8),MONTH(B8),1))</f>
        <v>0</v>
      </c>
      <c r="D8" s="198">
        <f>'Statistika-Sum'!D8/(DATE(YEAR(B8),MONTH(B8)+1,1)-1-DATE(YEAR(B8),MONTH(B8),1))</f>
        <v>0</v>
      </c>
    </row>
    <row r="9" spans="2:4" ht="12.75">
      <c r="B9" s="53">
        <f>DATE(YEAR(B8),MONTH(B8)+1,1)</f>
        <v>41030</v>
      </c>
      <c r="C9" s="54">
        <f>'Statistika-Sum'!C9/(DATE(YEAR(B9),MONTH(B9)+1,1)-1-DATE(YEAR(B9),MONTH(B9),1))</f>
        <v>0</v>
      </c>
      <c r="D9" s="198">
        <f>'Statistika-Sum'!D9/(DATE(YEAR(B9),MONTH(B9)+1,1)-1-DATE(YEAR(B9),MONTH(B9),1))</f>
        <v>0</v>
      </c>
    </row>
    <row r="10" spans="2:17" ht="12.75">
      <c r="B10" s="53">
        <f>DATE(YEAR(B9),MONTH(B9)+1,1)</f>
        <v>41061</v>
      </c>
      <c r="C10" s="54">
        <f>'Statistika-Sum'!C10/(DATE(YEAR(B10),MONTH(B10)+1,1)-1-DATE(YEAR(B10),MONTH(B10),1))</f>
        <v>0</v>
      </c>
      <c r="D10" s="198">
        <f>'Statistika-Sum'!D10/(DATE(YEAR(B10),MONTH(B10)+1,1)-1-DATE(YEAR(B10),MONTH(B10),1))</f>
        <v>0</v>
      </c>
      <c r="P10" t="s">
        <v>42</v>
      </c>
      <c r="Q10" s="51">
        <f ca="1">TODAY()-Q4</f>
        <v>70</v>
      </c>
    </row>
    <row r="11" spans="2:4" ht="12.75">
      <c r="B11" s="53">
        <f aca="true" t="shared" si="0" ref="B11:B74">DATE(YEAR(B10),MONTH(B10)+1,1)</f>
        <v>41091</v>
      </c>
      <c r="C11" s="54">
        <f>'Statistika-Sum'!C11/(DATE(YEAR(B11),MONTH(B11)+1,1)-1-DATE(YEAR(B11),MONTH(B11),1))</f>
        <v>0</v>
      </c>
      <c r="D11" s="198">
        <f>'Statistika-Sum'!D11/(DATE(YEAR(B11),MONTH(B11)+1,1)-1-DATE(YEAR(B11),MONTH(B11),1))</f>
        <v>0</v>
      </c>
    </row>
    <row r="12" spans="2:4" ht="12.75">
      <c r="B12" s="53">
        <f t="shared" si="0"/>
        <v>41122</v>
      </c>
      <c r="C12" s="54">
        <f>'Statistika-Sum'!C12/(DATE(YEAR(B12),MONTH(B12)+1,1)-1-DATE(YEAR(B12),MONTH(B12),1))</f>
        <v>0</v>
      </c>
      <c r="D12" s="198">
        <f>'Statistika-Sum'!D12/(DATE(YEAR(B12),MONTH(B12)+1,1)-1-DATE(YEAR(B12),MONTH(B12),1))</f>
        <v>0</v>
      </c>
    </row>
    <row r="13" spans="2:4" ht="12.75">
      <c r="B13" s="53">
        <f t="shared" si="0"/>
        <v>41153</v>
      </c>
      <c r="C13" s="54">
        <f>'Statistika-Sum'!C13/(DATE(YEAR(B13),MONTH(B13)+1,1)-1-DATE(YEAR(B13),MONTH(B13),1))</f>
        <v>0</v>
      </c>
      <c r="D13" s="198">
        <f>'Statistika-Sum'!D13/(DATE(YEAR(B13),MONTH(B13)+1,1)-1-DATE(YEAR(B13),MONTH(B13),1))</f>
        <v>0</v>
      </c>
    </row>
    <row r="14" spans="2:4" ht="12.75">
      <c r="B14" s="53">
        <f t="shared" si="0"/>
        <v>41183</v>
      </c>
      <c r="C14" s="54">
        <f>'Statistika-Sum'!C14/(DATE(YEAR(B14),MONTH(B14)+1,1)-1-DATE(YEAR(B14),MONTH(B14),1))</f>
        <v>0</v>
      </c>
      <c r="D14" s="198">
        <f>'Statistika-Sum'!D14/(DATE(YEAR(B14),MONTH(B14)+1,1)-1-DATE(YEAR(B14),MONTH(B14),1))</f>
        <v>0</v>
      </c>
    </row>
    <row r="15" spans="2:4" ht="12.75">
      <c r="B15" s="53">
        <f t="shared" si="0"/>
        <v>41214</v>
      </c>
      <c r="C15" s="54">
        <f>'Statistika-Sum'!C15/(DATE(YEAR(B15),MONTH(B15)+1,1)-1-DATE(YEAR(B15),MONTH(B15),1))</f>
        <v>0</v>
      </c>
      <c r="D15" s="198">
        <f>'Statistika-Sum'!D15/(DATE(YEAR(B15),MONTH(B15)+1,1)-1-DATE(YEAR(B15),MONTH(B15),1))</f>
        <v>0</v>
      </c>
    </row>
    <row r="16" spans="2:4" ht="12.75">
      <c r="B16" s="53">
        <f t="shared" si="0"/>
        <v>41244</v>
      </c>
      <c r="C16" s="54">
        <f>'Statistika-Sum'!C16/(DATE(YEAR(B16),MONTH(B16)+1,1)-1-DATE(YEAR(B16),MONTH(B16),1))</f>
        <v>0</v>
      </c>
      <c r="D16" s="198">
        <f>'Statistika-Sum'!D16/(DATE(YEAR(B16),MONTH(B16)+1,1)-1-DATE(YEAR(B16),MONTH(B16),1))</f>
        <v>0</v>
      </c>
    </row>
    <row r="17" spans="2:4" ht="12.75">
      <c r="B17" s="53">
        <f t="shared" si="0"/>
        <v>41275</v>
      </c>
      <c r="C17" s="54">
        <f>'Statistika-Sum'!C17/(DATE(YEAR(B17),MONTH(B17)+1,1)-1-DATE(YEAR(B17),MONTH(B17),1))</f>
        <v>0</v>
      </c>
      <c r="D17" s="198">
        <f>'Statistika-Sum'!D17/(DATE(YEAR(B17),MONTH(B17)+1,1)-1-DATE(YEAR(B17),MONTH(B17),1))</f>
        <v>0</v>
      </c>
    </row>
    <row r="18" spans="2:4" ht="12.75">
      <c r="B18" s="53">
        <f t="shared" si="0"/>
        <v>41306</v>
      </c>
      <c r="C18" s="54">
        <f>'Statistika-Sum'!C18/(DATE(YEAR(B18),MONTH(B18)+1,1)-1-DATE(YEAR(B18),MONTH(B18),1))</f>
        <v>0</v>
      </c>
      <c r="D18" s="198">
        <f>'Statistika-Sum'!D18/(DATE(YEAR(B18),MONTH(B18)+1,1)-1-DATE(YEAR(B18),MONTH(B18),1))</f>
        <v>0</v>
      </c>
    </row>
    <row r="19" spans="2:4" ht="12.75">
      <c r="B19" s="53">
        <f t="shared" si="0"/>
        <v>41334</v>
      </c>
      <c r="C19" s="54">
        <f>'Statistika-Sum'!C19/(DATE(YEAR(B19),MONTH(B19)+1,1)-1-DATE(YEAR(B19),MONTH(B19),1))</f>
        <v>0</v>
      </c>
      <c r="D19" s="198">
        <f>'Statistika-Sum'!D19/(DATE(YEAR(B19),MONTH(B19)+1,1)-1-DATE(YEAR(B19),MONTH(B19),1))</f>
        <v>0</v>
      </c>
    </row>
    <row r="20" spans="2:4" ht="12.75">
      <c r="B20" s="53">
        <f t="shared" si="0"/>
        <v>41365</v>
      </c>
      <c r="C20" s="54">
        <f>'Statistika-Sum'!C20/(DATE(YEAR(B20),MONTH(B20)+1,1)-1-DATE(YEAR(B20),MONTH(B20),1))</f>
        <v>0</v>
      </c>
      <c r="D20" s="198">
        <f>'Statistika-Sum'!D20/(DATE(YEAR(B20),MONTH(B20)+1,1)-1-DATE(YEAR(B20),MONTH(B20),1))</f>
        <v>0</v>
      </c>
    </row>
    <row r="21" spans="2:4" ht="12.75">
      <c r="B21" s="53">
        <f t="shared" si="0"/>
        <v>41395</v>
      </c>
      <c r="C21" s="54">
        <f>'Statistika-Sum'!C21/(DATE(YEAR(B21),MONTH(B21)+1,1)-1-DATE(YEAR(B21),MONTH(B21),1))</f>
        <v>0</v>
      </c>
      <c r="D21" s="198">
        <f>'Statistika-Sum'!D21/(DATE(YEAR(B21),MONTH(B21)+1,1)-1-DATE(YEAR(B21),MONTH(B21),1))</f>
        <v>0</v>
      </c>
    </row>
    <row r="22" spans="2:4" ht="12.75">
      <c r="B22" s="53">
        <f t="shared" si="0"/>
        <v>41426</v>
      </c>
      <c r="C22" s="54">
        <f>'Statistika-Sum'!C22/(DATE(YEAR(B22),MONTH(B22)+1,1)-1-DATE(YEAR(B22),MONTH(B22),1))</f>
        <v>0</v>
      </c>
      <c r="D22" s="198">
        <f>'Statistika-Sum'!D22/(DATE(YEAR(B22),MONTH(B22)+1,1)-1-DATE(YEAR(B22),MONTH(B22),1))</f>
        <v>0</v>
      </c>
    </row>
    <row r="23" spans="2:4" ht="12.75">
      <c r="B23" s="53">
        <f t="shared" si="0"/>
        <v>41456</v>
      </c>
      <c r="C23" s="54">
        <f>'Statistika-Sum'!C23/(DATE(YEAR(B23),MONTH(B23)+1,1)-1-DATE(YEAR(B23),MONTH(B23),1))</f>
        <v>0</v>
      </c>
      <c r="D23" s="198">
        <f>'Statistika-Sum'!D23/(DATE(YEAR(B23),MONTH(B23)+1,1)-1-DATE(YEAR(B23),MONTH(B23),1))</f>
        <v>0</v>
      </c>
    </row>
    <row r="24" spans="2:4" ht="12.75">
      <c r="B24" s="53">
        <f t="shared" si="0"/>
        <v>41487</v>
      </c>
      <c r="C24" s="54">
        <f>'Statistika-Sum'!C24/(DATE(YEAR(B24),MONTH(B24)+1,1)-1-DATE(YEAR(B24),MONTH(B24),1))</f>
        <v>0</v>
      </c>
      <c r="D24" s="198">
        <f>'Statistika-Sum'!D24/(DATE(YEAR(B24),MONTH(B24)+1,1)-1-DATE(YEAR(B24),MONTH(B24),1))</f>
        <v>0</v>
      </c>
    </row>
    <row r="25" spans="2:4" ht="12.75">
      <c r="B25" s="53">
        <f t="shared" si="0"/>
        <v>41518</v>
      </c>
      <c r="C25" s="54">
        <f>'Statistika-Sum'!C25/(DATE(YEAR(B25),MONTH(B25)+1,1)-1-DATE(YEAR(B25),MONTH(B25),1))</f>
        <v>0</v>
      </c>
      <c r="D25" s="198">
        <f>'Statistika-Sum'!D25/(DATE(YEAR(B25),MONTH(B25)+1,1)-1-DATE(YEAR(B25),MONTH(B25),1))</f>
        <v>0</v>
      </c>
    </row>
    <row r="26" spans="2:4" ht="12.75">
      <c r="B26" s="53">
        <f t="shared" si="0"/>
        <v>41548</v>
      </c>
      <c r="C26" s="54">
        <f>'Statistika-Sum'!C26/(DATE(YEAR(B26),MONTH(B26)+1,1)-1-DATE(YEAR(B26),MONTH(B26),1))</f>
        <v>0</v>
      </c>
      <c r="D26" s="198">
        <f>'Statistika-Sum'!D26/(DATE(YEAR(B26),MONTH(B26)+1,1)-1-DATE(YEAR(B26),MONTH(B26),1))</f>
        <v>0</v>
      </c>
    </row>
    <row r="27" spans="2:4" ht="12.75">
      <c r="B27" s="53">
        <f t="shared" si="0"/>
        <v>41579</v>
      </c>
      <c r="C27" s="54">
        <f>'Statistika-Sum'!C27/(DATE(YEAR(B27),MONTH(B27)+1,1)-1-DATE(YEAR(B27),MONTH(B27),1))</f>
        <v>0</v>
      </c>
      <c r="D27" s="198">
        <f>'Statistika-Sum'!D27/(DATE(YEAR(B27),MONTH(B27)+1,1)-1-DATE(YEAR(B27),MONTH(B27),1))</f>
        <v>0</v>
      </c>
    </row>
    <row r="28" spans="2:4" ht="12.75">
      <c r="B28" s="53">
        <f t="shared" si="0"/>
        <v>41609</v>
      </c>
      <c r="C28" s="54">
        <f>'Statistika-Sum'!C28/(DATE(YEAR(B28),MONTH(B28)+1,1)-1-DATE(YEAR(B28),MONTH(B28),1))</f>
        <v>0</v>
      </c>
      <c r="D28" s="198">
        <f>'Statistika-Sum'!D28/(DATE(YEAR(B28),MONTH(B28)+1,1)-1-DATE(YEAR(B28),MONTH(B28),1))</f>
        <v>0</v>
      </c>
    </row>
    <row r="29" spans="2:4" ht="12.75">
      <c r="B29" s="53">
        <f t="shared" si="0"/>
        <v>41640</v>
      </c>
      <c r="C29" s="54">
        <f>'Statistika-Sum'!C29/(DATE(YEAR(B29),MONTH(B29)+1,1)-1-DATE(YEAR(B29),MONTH(B29),1))</f>
        <v>0</v>
      </c>
      <c r="D29" s="198">
        <f>'Statistika-Sum'!D29/(DATE(YEAR(B29),MONTH(B29)+1,1)-1-DATE(YEAR(B29),MONTH(B29),1))</f>
        <v>0</v>
      </c>
    </row>
    <row r="30" spans="2:8" ht="12.75">
      <c r="B30" s="53">
        <f t="shared" si="0"/>
        <v>41671</v>
      </c>
      <c r="C30" s="54">
        <f>'Statistika-Sum'!C30/(DATE(YEAR(B30),MONTH(B30)+1,1)-1-DATE(YEAR(B30),MONTH(B30),1))</f>
        <v>0</v>
      </c>
      <c r="D30" s="198">
        <f>'Statistika-Sum'!D30/(DATE(YEAR(B30),MONTH(B30)+1,1)-1-DATE(YEAR(B30),MONTH(B30),1))</f>
        <v>0</v>
      </c>
      <c r="G30" s="191"/>
      <c r="H30" s="192"/>
    </row>
    <row r="31" spans="2:4" ht="12.75">
      <c r="B31" s="53">
        <f t="shared" si="0"/>
        <v>41699</v>
      </c>
      <c r="C31" s="54">
        <f>'Statistika-Sum'!C31/(DATE(YEAR(B31),MONTH(B31)+1,1)-1-DATE(YEAR(B31),MONTH(B31),1))</f>
        <v>0</v>
      </c>
      <c r="D31" s="198">
        <f>'Statistika-Sum'!D31/(DATE(YEAR(B31),MONTH(B31)+1,1)-1-DATE(YEAR(B31),MONTH(B31),1))</f>
        <v>0</v>
      </c>
    </row>
    <row r="32" spans="2:4" ht="12.75">
      <c r="B32" s="53">
        <f t="shared" si="0"/>
        <v>41730</v>
      </c>
      <c r="C32" s="54">
        <f>'Statistika-Sum'!C32/(DATE(YEAR(B32),MONTH(B32)+1,1)-1-DATE(YEAR(B32),MONTH(B32),1))</f>
        <v>0</v>
      </c>
      <c r="D32" s="198">
        <f>'Statistika-Sum'!D32/(DATE(YEAR(B32),MONTH(B32)+1,1)-1-DATE(YEAR(B32),MONTH(B32),1))</f>
        <v>0</v>
      </c>
    </row>
    <row r="33" spans="2:4" ht="12.75">
      <c r="B33" s="53">
        <f t="shared" si="0"/>
        <v>41760</v>
      </c>
      <c r="C33" s="54">
        <f>'Statistika-Sum'!C33/(DATE(YEAR(B33),MONTH(B33)+1,1)-1-DATE(YEAR(B33),MONTH(B33),1))</f>
        <v>0</v>
      </c>
      <c r="D33" s="198">
        <f>'Statistika-Sum'!D33/(DATE(YEAR(B33),MONTH(B33)+1,1)-1-DATE(YEAR(B33),MONTH(B33),1))</f>
        <v>0</v>
      </c>
    </row>
    <row r="34" spans="2:4" ht="12.75">
      <c r="B34" s="53">
        <f t="shared" si="0"/>
        <v>41791</v>
      </c>
      <c r="C34" s="54">
        <f>'Statistika-Sum'!C34/(DATE(YEAR(B34),MONTH(B34)+1,1)-1-DATE(YEAR(B34),MONTH(B34),1))</f>
        <v>0</v>
      </c>
      <c r="D34" s="198">
        <f>'Statistika-Sum'!D34/(DATE(YEAR(B34),MONTH(B34)+1,1)-1-DATE(YEAR(B34),MONTH(B34),1))</f>
        <v>0</v>
      </c>
    </row>
    <row r="35" spans="2:4" ht="12.75">
      <c r="B35" s="53">
        <f t="shared" si="0"/>
        <v>41821</v>
      </c>
      <c r="C35" s="54">
        <f>'Statistika-Sum'!C35/(DATE(YEAR(B35),MONTH(B35)+1,1)-1-DATE(YEAR(B35),MONTH(B35),1))</f>
        <v>0</v>
      </c>
      <c r="D35" s="198">
        <f>'Statistika-Sum'!D35/(DATE(YEAR(B35),MONTH(B35)+1,1)-1-DATE(YEAR(B35),MONTH(B35),1))</f>
        <v>0</v>
      </c>
    </row>
    <row r="36" spans="2:4" ht="12.75">
      <c r="B36" s="53">
        <f t="shared" si="0"/>
        <v>41852</v>
      </c>
      <c r="C36" s="54">
        <f>'Statistika-Sum'!C36/(DATE(YEAR(B36),MONTH(B36)+1,1)-1-DATE(YEAR(B36),MONTH(B36),1))</f>
        <v>0</v>
      </c>
      <c r="D36" s="198">
        <f>'Statistika-Sum'!D36/(DATE(YEAR(B36),MONTH(B36)+1,1)-1-DATE(YEAR(B36),MONTH(B36),1))</f>
        <v>0</v>
      </c>
    </row>
    <row r="37" spans="2:4" ht="12.75">
      <c r="B37" s="53">
        <f t="shared" si="0"/>
        <v>41883</v>
      </c>
      <c r="C37" s="54">
        <f>'Statistika-Sum'!C37/(DATE(YEAR(B37),MONTH(B37)+1,1)-1-DATE(YEAR(B37),MONTH(B37),1))</f>
        <v>0</v>
      </c>
      <c r="D37" s="198">
        <f>'Statistika-Sum'!D37/(DATE(YEAR(B37),MONTH(B37)+1,1)-1-DATE(YEAR(B37),MONTH(B37),1))</f>
        <v>0</v>
      </c>
    </row>
    <row r="38" spans="2:4" ht="12.75">
      <c r="B38" s="53">
        <f t="shared" si="0"/>
        <v>41913</v>
      </c>
      <c r="C38" s="54">
        <f>'Statistika-Sum'!C38/(DATE(YEAR(B38),MONTH(B38)+1,1)-1-DATE(YEAR(B38),MONTH(B38),1))</f>
        <v>0</v>
      </c>
      <c r="D38" s="198">
        <f>'Statistika-Sum'!D38/(DATE(YEAR(B38),MONTH(B38)+1,1)-1-DATE(YEAR(B38),MONTH(B38),1))</f>
        <v>0</v>
      </c>
    </row>
    <row r="39" spans="2:4" ht="12.75">
      <c r="B39" s="53">
        <f t="shared" si="0"/>
        <v>41944</v>
      </c>
      <c r="C39" s="54">
        <f>'Statistika-Sum'!C39/(DATE(YEAR(B39),MONTH(B39)+1,1)-1-DATE(YEAR(B39),MONTH(B39),1))</f>
        <v>0</v>
      </c>
      <c r="D39" s="198">
        <f>'Statistika-Sum'!D39/(DATE(YEAR(B39),MONTH(B39)+1,1)-1-DATE(YEAR(B39),MONTH(B39),1))</f>
        <v>0</v>
      </c>
    </row>
    <row r="40" spans="2:4" ht="12.75">
      <c r="B40" s="53">
        <f t="shared" si="0"/>
        <v>41974</v>
      </c>
      <c r="C40" s="54">
        <f>'Statistika-Sum'!C40/(DATE(YEAR(B40),MONTH(B40)+1,1)-1-DATE(YEAR(B40),MONTH(B40),1))</f>
        <v>0</v>
      </c>
      <c r="D40" s="198">
        <f>'Statistika-Sum'!D40/(DATE(YEAR(B40),MONTH(B40)+1,1)-1-DATE(YEAR(B40),MONTH(B40),1))</f>
        <v>0</v>
      </c>
    </row>
    <row r="41" spans="2:4" ht="12.75">
      <c r="B41" s="53">
        <f t="shared" si="0"/>
        <v>42005</v>
      </c>
      <c r="C41" s="54">
        <f>'Statistika-Sum'!C41/(DATE(YEAR(B41),MONTH(B41)+1,1)-1-DATE(YEAR(B41),MONTH(B41),1))</f>
        <v>0</v>
      </c>
      <c r="D41" s="198">
        <f>'Statistika-Sum'!D41/(DATE(YEAR(B41),MONTH(B41)+1,1)-1-DATE(YEAR(B41),MONTH(B41),1))</f>
        <v>0</v>
      </c>
    </row>
    <row r="42" spans="2:4" ht="12.75">
      <c r="B42" s="53">
        <f t="shared" si="0"/>
        <v>42036</v>
      </c>
      <c r="C42" s="54">
        <f>'Statistika-Sum'!C42/(DATE(YEAR(B42),MONTH(B42)+1,1)-1-DATE(YEAR(B42),MONTH(B42),1))</f>
        <v>0</v>
      </c>
      <c r="D42" s="198">
        <f>'Statistika-Sum'!D42/(DATE(YEAR(B42),MONTH(B42)+1,1)-1-DATE(YEAR(B42),MONTH(B42),1))</f>
        <v>0</v>
      </c>
    </row>
    <row r="43" spans="2:4" ht="12.75">
      <c r="B43" s="53">
        <f t="shared" si="0"/>
        <v>42064</v>
      </c>
      <c r="C43" s="54">
        <f>'Statistika-Sum'!C43/(DATE(YEAR(B43),MONTH(B43)+1,1)-1-DATE(YEAR(B43),MONTH(B43),1))</f>
        <v>0</v>
      </c>
      <c r="D43" s="198">
        <f>'Statistika-Sum'!D43/(DATE(YEAR(B43),MONTH(B43)+1,1)-1-DATE(YEAR(B43),MONTH(B43),1))</f>
        <v>0</v>
      </c>
    </row>
    <row r="44" spans="2:4" ht="12.75">
      <c r="B44" s="53">
        <f t="shared" si="0"/>
        <v>42095</v>
      </c>
      <c r="C44" s="54">
        <f>'Statistika-Sum'!C44/(DATE(YEAR(B44),MONTH(B44)+1,1)-1-DATE(YEAR(B44),MONTH(B44),1))</f>
        <v>0</v>
      </c>
      <c r="D44" s="198">
        <f>'Statistika-Sum'!D44/(DATE(YEAR(B44),MONTH(B44)+1,1)-1-DATE(YEAR(B44),MONTH(B44),1))</f>
        <v>0</v>
      </c>
    </row>
    <row r="45" spans="2:4" ht="12.75">
      <c r="B45" s="53">
        <f t="shared" si="0"/>
        <v>42125</v>
      </c>
      <c r="C45" s="54">
        <f>'Statistika-Sum'!C45/(DATE(YEAR(B45),MONTH(B45)+1,1)-1-DATE(YEAR(B45),MONTH(B45),1))</f>
        <v>0</v>
      </c>
      <c r="D45" s="198">
        <f>'Statistika-Sum'!D45/(DATE(YEAR(B45),MONTH(B45)+1,1)-1-DATE(YEAR(B45),MONTH(B45),1))</f>
        <v>0</v>
      </c>
    </row>
    <row r="46" spans="2:4" ht="12.75">
      <c r="B46" s="53">
        <f t="shared" si="0"/>
        <v>42156</v>
      </c>
      <c r="C46" s="54">
        <f>'Statistika-Sum'!C46/(DATE(YEAR(B46),MONTH(B46)+1,1)-1-DATE(YEAR(B46),MONTH(B46),1))</f>
        <v>0</v>
      </c>
      <c r="D46" s="198">
        <f>'Statistika-Sum'!D46/(DATE(YEAR(B46),MONTH(B46)+1,1)-1-DATE(YEAR(B46),MONTH(B46),1))</f>
        <v>0</v>
      </c>
    </row>
    <row r="47" spans="2:4" ht="12.75">
      <c r="B47" s="53">
        <f t="shared" si="0"/>
        <v>42186</v>
      </c>
      <c r="C47" s="54">
        <f>'Statistika-Sum'!C47/(DATE(YEAR(B47),MONTH(B47)+1,1)-1-DATE(YEAR(B47),MONTH(B47),1))</f>
        <v>0</v>
      </c>
      <c r="D47" s="198">
        <f>'Statistika-Sum'!D47/(DATE(YEAR(B47),MONTH(B47)+1,1)-1-DATE(YEAR(B47),MONTH(B47),1))</f>
        <v>0</v>
      </c>
    </row>
    <row r="48" spans="2:4" ht="12.75">
      <c r="B48" s="53">
        <f t="shared" si="0"/>
        <v>42217</v>
      </c>
      <c r="C48" s="54">
        <f>'Statistika-Sum'!C48/(DATE(YEAR(B48),MONTH(B48)+1,1)-1-DATE(YEAR(B48),MONTH(B48),1))</f>
        <v>0</v>
      </c>
      <c r="D48" s="198">
        <f>'Statistika-Sum'!D48/(DATE(YEAR(B48),MONTH(B48)+1,1)-1-DATE(YEAR(B48),MONTH(B48),1))</f>
        <v>0</v>
      </c>
    </row>
    <row r="49" spans="2:4" ht="12.75">
      <c r="B49" s="53">
        <f t="shared" si="0"/>
        <v>42248</v>
      </c>
      <c r="C49" s="54">
        <f>'Statistika-Sum'!C49/(DATE(YEAR(B49),MONTH(B49)+1,1)-1-DATE(YEAR(B49),MONTH(B49),1))</f>
        <v>0</v>
      </c>
      <c r="D49" s="198">
        <f>'Statistika-Sum'!D49/(DATE(YEAR(B49),MONTH(B49)+1,1)-1-DATE(YEAR(B49),MONTH(B49),1))</f>
        <v>0</v>
      </c>
    </row>
    <row r="50" spans="2:4" ht="12.75">
      <c r="B50" s="53">
        <f t="shared" si="0"/>
        <v>42278</v>
      </c>
      <c r="C50" s="54">
        <f>'Statistika-Sum'!C50/(DATE(YEAR(B50),MONTH(B50)+1,1)-1-DATE(YEAR(B50),MONTH(B50),1))</f>
        <v>0</v>
      </c>
      <c r="D50" s="198">
        <f>'Statistika-Sum'!D50/(DATE(YEAR(B50),MONTH(B50)+1,1)-1-DATE(YEAR(B50),MONTH(B50),1))</f>
        <v>0</v>
      </c>
    </row>
    <row r="51" spans="2:4" ht="12.75">
      <c r="B51" s="53">
        <f t="shared" si="0"/>
        <v>42309</v>
      </c>
      <c r="C51" s="54">
        <f>'Statistika-Sum'!C51/(DATE(YEAR(B51),MONTH(B51)+1,1)-1-DATE(YEAR(B51),MONTH(B51),1))</f>
        <v>0</v>
      </c>
      <c r="D51" s="198">
        <f>'Statistika-Sum'!D51/(DATE(YEAR(B51),MONTH(B51)+1,1)-1-DATE(YEAR(B51),MONTH(B51),1))</f>
        <v>0</v>
      </c>
    </row>
    <row r="52" spans="2:4" ht="12.75">
      <c r="B52" s="53">
        <f t="shared" si="0"/>
        <v>42339</v>
      </c>
      <c r="C52" s="54">
        <f>'Statistika-Sum'!C52/(DATE(YEAR(B52),MONTH(B52)+1,1)-1-DATE(YEAR(B52),MONTH(B52),1))</f>
        <v>0</v>
      </c>
      <c r="D52" s="198">
        <f>'Statistika-Sum'!D52/(DATE(YEAR(B52),MONTH(B52)+1,1)-1-DATE(YEAR(B52),MONTH(B52),1))</f>
        <v>0</v>
      </c>
    </row>
    <row r="53" spans="2:4" ht="12.75">
      <c r="B53" s="53">
        <f t="shared" si="0"/>
        <v>42370</v>
      </c>
      <c r="C53" s="54">
        <f>'Statistika-Sum'!C53/(DATE(YEAR(B53),MONTH(B53)+1,1)-1-DATE(YEAR(B53),MONTH(B53),1))</f>
        <v>0</v>
      </c>
      <c r="D53" s="198">
        <f>'Statistika-Sum'!D53/(DATE(YEAR(B53),MONTH(B53)+1,1)-1-DATE(YEAR(B53),MONTH(B53),1))</f>
        <v>0</v>
      </c>
    </row>
    <row r="54" spans="2:4" ht="12.75">
      <c r="B54" s="53">
        <f t="shared" si="0"/>
        <v>42401</v>
      </c>
      <c r="C54" s="54">
        <f>'Statistika-Sum'!C54/(DATE(YEAR(B54),MONTH(B54)+1,1)-1-DATE(YEAR(B54),MONTH(B54),1))</f>
        <v>0</v>
      </c>
      <c r="D54" s="198">
        <f>'Statistika-Sum'!D54/(DATE(YEAR(B54),MONTH(B54)+1,1)-1-DATE(YEAR(B54),MONTH(B54),1))</f>
        <v>0</v>
      </c>
    </row>
    <row r="55" spans="2:4" ht="12.75">
      <c r="B55" s="53">
        <f t="shared" si="0"/>
        <v>42430</v>
      </c>
      <c r="C55" s="54">
        <f>'Statistika-Sum'!C55/(DATE(YEAR(B55),MONTH(B55)+1,1)-1-DATE(YEAR(B55),MONTH(B55),1))</f>
        <v>0</v>
      </c>
      <c r="D55" s="198">
        <f>'Statistika-Sum'!D55/(DATE(YEAR(B55),MONTH(B55)+1,1)-1-DATE(YEAR(B55),MONTH(B55),1))</f>
        <v>0</v>
      </c>
    </row>
    <row r="56" spans="2:4" ht="12.75">
      <c r="B56" s="53">
        <f t="shared" si="0"/>
        <v>42461</v>
      </c>
      <c r="C56" s="54">
        <f>'Statistika-Sum'!C56/(DATE(YEAR(B56),MONTH(B56)+1,1)-1-DATE(YEAR(B56),MONTH(B56),1))</f>
        <v>0</v>
      </c>
      <c r="D56" s="198">
        <f>'Statistika-Sum'!D56/(DATE(YEAR(B56),MONTH(B56)+1,1)-1-DATE(YEAR(B56),MONTH(B56),1))</f>
        <v>0</v>
      </c>
    </row>
    <row r="57" spans="2:4" ht="12.75">
      <c r="B57" s="53">
        <f t="shared" si="0"/>
        <v>42491</v>
      </c>
      <c r="C57" s="54">
        <f>'Statistika-Sum'!C57/(DATE(YEAR(B57),MONTH(B57)+1,1)-1-DATE(YEAR(B57),MONTH(B57),1))</f>
        <v>0</v>
      </c>
      <c r="D57" s="198">
        <f>'Statistika-Sum'!D57/(DATE(YEAR(B57),MONTH(B57)+1,1)-1-DATE(YEAR(B57),MONTH(B57),1))</f>
        <v>0</v>
      </c>
    </row>
    <row r="58" spans="2:4" ht="12.75">
      <c r="B58" s="53">
        <f t="shared" si="0"/>
        <v>42522</v>
      </c>
      <c r="C58" s="54">
        <f>'Statistika-Sum'!C58/(DATE(YEAR(B58),MONTH(B58)+1,1)-1-DATE(YEAR(B58),MONTH(B58),1))</f>
        <v>0</v>
      </c>
      <c r="D58" s="198">
        <f>'Statistika-Sum'!D58/(DATE(YEAR(B58),MONTH(B58)+1,1)-1-DATE(YEAR(B58),MONTH(B58),1))</f>
        <v>0</v>
      </c>
    </row>
    <row r="59" spans="2:4" ht="12.75">
      <c r="B59" s="53">
        <f t="shared" si="0"/>
        <v>42552</v>
      </c>
      <c r="C59" s="54">
        <f>'Statistika-Sum'!C59/(DATE(YEAR(B59),MONTH(B59)+1,1)-1-DATE(YEAR(B59),MONTH(B59),1))</f>
        <v>0</v>
      </c>
      <c r="D59" s="198">
        <f>'Statistika-Sum'!D59/(DATE(YEAR(B59),MONTH(B59)+1,1)-1-DATE(YEAR(B59),MONTH(B59),1))</f>
        <v>0</v>
      </c>
    </row>
    <row r="60" spans="2:4" ht="12.75">
      <c r="B60" s="53">
        <f t="shared" si="0"/>
        <v>42583</v>
      </c>
      <c r="C60" s="54">
        <f>'Statistika-Sum'!C60/(DATE(YEAR(B60),MONTH(B60)+1,1)-1-DATE(YEAR(B60),MONTH(B60),1))</f>
        <v>0</v>
      </c>
      <c r="D60" s="198">
        <f>'Statistika-Sum'!D60/(DATE(YEAR(B60),MONTH(B60)+1,1)-1-DATE(YEAR(B60),MONTH(B60),1))</f>
        <v>0</v>
      </c>
    </row>
    <row r="61" spans="2:4" ht="12.75">
      <c r="B61" s="53">
        <f t="shared" si="0"/>
        <v>42614</v>
      </c>
      <c r="C61" s="54">
        <f>'Statistika-Sum'!C61/(DATE(YEAR(B61),MONTH(B61)+1,1)-1-DATE(YEAR(B61),MONTH(B61),1))</f>
        <v>0</v>
      </c>
      <c r="D61" s="198">
        <f>'Statistika-Sum'!D61/(DATE(YEAR(B61),MONTH(B61)+1,1)-1-DATE(YEAR(B61),MONTH(B61),1))</f>
        <v>0</v>
      </c>
    </row>
    <row r="62" spans="2:4" ht="12.75">
      <c r="B62" s="53">
        <f t="shared" si="0"/>
        <v>42644</v>
      </c>
      <c r="C62" s="54">
        <f>'Statistika-Sum'!C62/(DATE(YEAR(B62),MONTH(B62)+1,1)-1-DATE(YEAR(B62),MONTH(B62),1))</f>
        <v>0</v>
      </c>
      <c r="D62" s="198">
        <f>'Statistika-Sum'!D62/(DATE(YEAR(B62),MONTH(B62)+1,1)-1-DATE(YEAR(B62),MONTH(B62),1))</f>
        <v>0</v>
      </c>
    </row>
    <row r="63" spans="2:4" ht="12.75">
      <c r="B63" s="53">
        <f t="shared" si="0"/>
        <v>42675</v>
      </c>
      <c r="C63" s="54">
        <f>'Statistika-Sum'!C63/(DATE(YEAR(B63),MONTH(B63)+1,1)-1-DATE(YEAR(B63),MONTH(B63),1))</f>
        <v>0</v>
      </c>
      <c r="D63" s="198">
        <f>'Statistika-Sum'!D63/(DATE(YEAR(B63),MONTH(B63)+1,1)-1-DATE(YEAR(B63),MONTH(B63),1))</f>
        <v>0</v>
      </c>
    </row>
    <row r="64" spans="2:4" ht="12.75">
      <c r="B64" s="53">
        <f t="shared" si="0"/>
        <v>42705</v>
      </c>
      <c r="C64" s="54">
        <f>'Statistika-Sum'!C64/(DATE(YEAR(B64),MONTH(B64)+1,1)-1-DATE(YEAR(B64),MONTH(B64),1))</f>
        <v>0</v>
      </c>
      <c r="D64" s="198">
        <f>'Statistika-Sum'!D64/(DATE(YEAR(B64),MONTH(B64)+1,1)-1-DATE(YEAR(B64),MONTH(B64),1))</f>
        <v>0</v>
      </c>
    </row>
    <row r="65" spans="2:4" ht="12.75">
      <c r="B65" s="53">
        <f t="shared" si="0"/>
        <v>42736</v>
      </c>
      <c r="C65" s="54">
        <f>'Statistika-Sum'!C65/(DATE(YEAR(B65),MONTH(B65)+1,1)-1-DATE(YEAR(B65),MONTH(B65),1))</f>
        <v>0</v>
      </c>
      <c r="D65" s="198">
        <f>'Statistika-Sum'!D65/(DATE(YEAR(B65),MONTH(B65)+1,1)-1-DATE(YEAR(B65),MONTH(B65),1))</f>
        <v>0</v>
      </c>
    </row>
    <row r="66" spans="2:4" ht="12.75">
      <c r="B66" s="53">
        <f t="shared" si="0"/>
        <v>42767</v>
      </c>
      <c r="C66" s="54">
        <f>'Statistika-Sum'!C66/(DATE(YEAR(B66),MONTH(B66)+1,1)-1-DATE(YEAR(B66),MONTH(B66),1))</f>
        <v>0</v>
      </c>
      <c r="D66" s="198">
        <f>'Statistika-Sum'!D66/(DATE(YEAR(B66),MONTH(B66)+1,1)-1-DATE(YEAR(B66),MONTH(B66),1))</f>
        <v>0</v>
      </c>
    </row>
    <row r="67" spans="2:4" ht="12.75">
      <c r="B67" s="53">
        <f t="shared" si="0"/>
        <v>42795</v>
      </c>
      <c r="C67" s="54">
        <f>'Statistika-Sum'!C67/(DATE(YEAR(B67),MONTH(B67)+1,1)-1-DATE(YEAR(B67),MONTH(B67),1))</f>
        <v>0</v>
      </c>
      <c r="D67" s="198">
        <f>'Statistika-Sum'!D67/(DATE(YEAR(B67),MONTH(B67)+1,1)-1-DATE(YEAR(B67),MONTH(B67),1))</f>
        <v>0</v>
      </c>
    </row>
    <row r="68" spans="2:4" ht="12.75">
      <c r="B68" s="53">
        <f t="shared" si="0"/>
        <v>42826</v>
      </c>
      <c r="C68" s="54">
        <f>'Statistika-Sum'!C68/(DATE(YEAR(B68),MONTH(B68)+1,1)-1-DATE(YEAR(B68),MONTH(B68),1))</f>
        <v>0</v>
      </c>
      <c r="D68" s="198">
        <f>'Statistika-Sum'!D68/(DATE(YEAR(B68),MONTH(B68)+1,1)-1-DATE(YEAR(B68),MONTH(B68),1))</f>
        <v>0</v>
      </c>
    </row>
    <row r="69" spans="2:4" ht="12.75">
      <c r="B69" s="53">
        <f t="shared" si="0"/>
        <v>42856</v>
      </c>
      <c r="C69" s="54">
        <f>'Statistika-Sum'!C69/(DATE(YEAR(B69),MONTH(B69)+1,1)-1-DATE(YEAR(B69),MONTH(B69),1))</f>
        <v>0</v>
      </c>
      <c r="D69" s="198">
        <f>'Statistika-Sum'!D69/(DATE(YEAR(B69),MONTH(B69)+1,1)-1-DATE(YEAR(B69),MONTH(B69),1))</f>
        <v>0</v>
      </c>
    </row>
    <row r="70" spans="2:4" ht="12.75">
      <c r="B70" s="53">
        <f t="shared" si="0"/>
        <v>42887</v>
      </c>
      <c r="C70" s="54">
        <f>'Statistika-Sum'!C70/(DATE(YEAR(B70),MONTH(B70)+1,1)-1-DATE(YEAR(B70),MONTH(B70),1))</f>
        <v>0</v>
      </c>
      <c r="D70" s="198">
        <f>'Statistika-Sum'!D70/(DATE(YEAR(B70),MONTH(B70)+1,1)-1-DATE(YEAR(B70),MONTH(B70),1))</f>
        <v>0</v>
      </c>
    </row>
    <row r="71" spans="2:4" ht="12.75">
      <c r="B71" s="53">
        <f t="shared" si="0"/>
        <v>42917</v>
      </c>
      <c r="C71" s="54">
        <f>'Statistika-Sum'!C71/(DATE(YEAR(B71),MONTH(B71)+1,1)-1-DATE(YEAR(B71),MONTH(B71),1))</f>
        <v>0</v>
      </c>
      <c r="D71" s="198">
        <f>'Statistika-Sum'!D71/(DATE(YEAR(B71),MONTH(B71)+1,1)-1-DATE(YEAR(B71),MONTH(B71),1))</f>
        <v>0</v>
      </c>
    </row>
    <row r="72" spans="2:4" ht="12.75">
      <c r="B72" s="53">
        <f t="shared" si="0"/>
        <v>42948</v>
      </c>
      <c r="C72" s="54">
        <f>'Statistika-Sum'!C72/(DATE(YEAR(B72),MONTH(B72)+1,1)-1-DATE(YEAR(B72),MONTH(B72),1))</f>
        <v>0</v>
      </c>
      <c r="D72" s="198">
        <f>'Statistika-Sum'!D72/(DATE(YEAR(B72),MONTH(B72)+1,1)-1-DATE(YEAR(B72),MONTH(B72),1))</f>
        <v>0</v>
      </c>
    </row>
    <row r="73" spans="2:4" ht="12.75">
      <c r="B73" s="53">
        <f t="shared" si="0"/>
        <v>42979</v>
      </c>
      <c r="C73" s="54">
        <f>'Statistika-Sum'!C73/(DATE(YEAR(B73),MONTH(B73)+1,1)-1-DATE(YEAR(B73),MONTH(B73),1))</f>
        <v>0</v>
      </c>
      <c r="D73" s="198">
        <f>'Statistika-Sum'!D73/(DATE(YEAR(B73),MONTH(B73)+1,1)-1-DATE(YEAR(B73),MONTH(B73),1))</f>
        <v>0</v>
      </c>
    </row>
    <row r="74" spans="2:4" ht="12.75">
      <c r="B74" s="53">
        <f t="shared" si="0"/>
        <v>43009</v>
      </c>
      <c r="C74" s="54">
        <f>'Statistika-Sum'!C74/(DATE(YEAR(B74),MONTH(B74)+1,1)-1-DATE(YEAR(B74),MONTH(B74),1))</f>
        <v>0</v>
      </c>
      <c r="D74" s="198">
        <f>'Statistika-Sum'!D74/(DATE(YEAR(B74),MONTH(B74)+1,1)-1-DATE(YEAR(B74),MONTH(B74),1))</f>
        <v>0</v>
      </c>
    </row>
    <row r="75" spans="2:4" ht="12.75">
      <c r="B75" s="53">
        <f aca="true" t="shared" si="1" ref="B75:B138">DATE(YEAR(B74),MONTH(B74)+1,1)</f>
        <v>43040</v>
      </c>
      <c r="C75" s="54">
        <f>'Statistika-Sum'!C75/(DATE(YEAR(B75),MONTH(B75)+1,1)-1-DATE(YEAR(B75),MONTH(B75),1))</f>
        <v>0</v>
      </c>
      <c r="D75" s="198">
        <f>'Statistika-Sum'!D75/(DATE(YEAR(B75),MONTH(B75)+1,1)-1-DATE(YEAR(B75),MONTH(B75),1))</f>
        <v>0</v>
      </c>
    </row>
    <row r="76" spans="2:4" ht="12.75">
      <c r="B76" s="53">
        <f t="shared" si="1"/>
        <v>43070</v>
      </c>
      <c r="C76" s="54">
        <f>'Statistika-Sum'!C76/(DATE(YEAR(B76),MONTH(B76)+1,1)-1-DATE(YEAR(B76),MONTH(B76),1))</f>
        <v>0</v>
      </c>
      <c r="D76" s="198">
        <f>'Statistika-Sum'!D76/(DATE(YEAR(B76),MONTH(B76)+1,1)-1-DATE(YEAR(B76),MONTH(B76),1))</f>
        <v>0</v>
      </c>
    </row>
    <row r="77" spans="2:4" ht="12.75">
      <c r="B77" s="53">
        <f t="shared" si="1"/>
        <v>43101</v>
      </c>
      <c r="C77" s="54">
        <f>'Statistika-Sum'!C77/(DATE(YEAR(B77),MONTH(B77)+1,1)-1-DATE(YEAR(B77),MONTH(B77),1))</f>
        <v>0</v>
      </c>
      <c r="D77" s="198">
        <f>'Statistika-Sum'!D77/(DATE(YEAR(B77),MONTH(B77)+1,1)-1-DATE(YEAR(B77),MONTH(B77),1))</f>
        <v>0</v>
      </c>
    </row>
    <row r="78" spans="2:4" ht="12.75">
      <c r="B78" s="53">
        <f t="shared" si="1"/>
        <v>43132</v>
      </c>
      <c r="C78" s="54">
        <f>'Statistika-Sum'!C78/(DATE(YEAR(B78),MONTH(B78)+1,1)-1-DATE(YEAR(B78),MONTH(B78),1))</f>
        <v>0</v>
      </c>
      <c r="D78" s="198">
        <f>'Statistika-Sum'!D78/(DATE(YEAR(B78),MONTH(B78)+1,1)-1-DATE(YEAR(B78),MONTH(B78),1))</f>
        <v>0</v>
      </c>
    </row>
    <row r="79" spans="2:4" ht="12.75">
      <c r="B79" s="53">
        <f t="shared" si="1"/>
        <v>43160</v>
      </c>
      <c r="C79" s="54">
        <f>'Statistika-Sum'!C79/(DATE(YEAR(B79),MONTH(B79)+1,1)-1-DATE(YEAR(B79),MONTH(B79),1))</f>
        <v>0</v>
      </c>
      <c r="D79" s="198">
        <f>'Statistika-Sum'!D79/(DATE(YEAR(B79),MONTH(B79)+1,1)-1-DATE(YEAR(B79),MONTH(B79),1))</f>
        <v>0</v>
      </c>
    </row>
    <row r="80" spans="2:4" ht="12.75">
      <c r="B80" s="53">
        <f t="shared" si="1"/>
        <v>43191</v>
      </c>
      <c r="C80" s="54">
        <f>'Statistika-Sum'!C80/(DATE(YEAR(B80),MONTH(B80)+1,1)-1-DATE(YEAR(B80),MONTH(B80),1))</f>
        <v>0</v>
      </c>
      <c r="D80" s="198">
        <f>'Statistika-Sum'!D80/(DATE(YEAR(B80),MONTH(B80)+1,1)-1-DATE(YEAR(B80),MONTH(B80),1))</f>
        <v>0</v>
      </c>
    </row>
    <row r="81" spans="2:4" ht="12.75">
      <c r="B81" s="53">
        <f t="shared" si="1"/>
        <v>43221</v>
      </c>
      <c r="C81" s="54">
        <f>'Statistika-Sum'!C81/(DATE(YEAR(B81),MONTH(B81)+1,1)-1-DATE(YEAR(B81),MONTH(B81),1))</f>
        <v>0</v>
      </c>
      <c r="D81" s="198">
        <f>'Statistika-Sum'!D81/(DATE(YEAR(B81),MONTH(B81)+1,1)-1-DATE(YEAR(B81),MONTH(B81),1))</f>
        <v>0</v>
      </c>
    </row>
    <row r="82" spans="2:4" ht="12.75">
      <c r="B82" s="53">
        <f t="shared" si="1"/>
        <v>43252</v>
      </c>
      <c r="C82" s="54">
        <f>'Statistika-Sum'!C82/(DATE(YEAR(B82),MONTH(B82)+1,1)-1-DATE(YEAR(B82),MONTH(B82),1))</f>
        <v>0</v>
      </c>
      <c r="D82" s="198">
        <f>'Statistika-Sum'!D82/(DATE(YEAR(B82),MONTH(B82)+1,1)-1-DATE(YEAR(B82),MONTH(B82),1))</f>
        <v>0</v>
      </c>
    </row>
    <row r="83" spans="2:4" ht="12.75">
      <c r="B83" s="53">
        <f t="shared" si="1"/>
        <v>43282</v>
      </c>
      <c r="C83" s="54">
        <f>'Statistika-Sum'!C83/(DATE(YEAR(B83),MONTH(B83)+1,1)-1-DATE(YEAR(B83),MONTH(B83),1))</f>
        <v>0</v>
      </c>
      <c r="D83" s="198">
        <f>'Statistika-Sum'!D83/(DATE(YEAR(B83),MONTH(B83)+1,1)-1-DATE(YEAR(B83),MONTH(B83),1))</f>
        <v>0</v>
      </c>
    </row>
    <row r="84" spans="2:4" ht="12.75">
      <c r="B84" s="53">
        <f t="shared" si="1"/>
        <v>43313</v>
      </c>
      <c r="C84" s="54">
        <f>'Statistika-Sum'!C84/(DATE(YEAR(B84),MONTH(B84)+1,1)-1-DATE(YEAR(B84),MONTH(B84),1))</f>
        <v>0</v>
      </c>
      <c r="D84" s="198">
        <f>'Statistika-Sum'!D84/(DATE(YEAR(B84),MONTH(B84)+1,1)-1-DATE(YEAR(B84),MONTH(B84),1))</f>
        <v>0</v>
      </c>
    </row>
    <row r="85" spans="2:4" ht="12.75">
      <c r="B85" s="53">
        <f t="shared" si="1"/>
        <v>43344</v>
      </c>
      <c r="C85" s="54">
        <f>'Statistika-Sum'!C85/(DATE(YEAR(B85),MONTH(B85)+1,1)-1-DATE(YEAR(B85),MONTH(B85),1))</f>
        <v>0</v>
      </c>
      <c r="D85" s="198">
        <f>'Statistika-Sum'!D85/(DATE(YEAR(B85),MONTH(B85)+1,1)-1-DATE(YEAR(B85),MONTH(B85),1))</f>
        <v>0</v>
      </c>
    </row>
    <row r="86" spans="2:4" ht="12.75">
      <c r="B86" s="53">
        <f t="shared" si="1"/>
        <v>43374</v>
      </c>
      <c r="C86" s="54">
        <f>'Statistika-Sum'!C86/(DATE(YEAR(B86),MONTH(B86)+1,1)-1-DATE(YEAR(B86),MONTH(B86),1))</f>
        <v>0</v>
      </c>
      <c r="D86" s="198">
        <f>'Statistika-Sum'!D86/(DATE(YEAR(B86),MONTH(B86)+1,1)-1-DATE(YEAR(B86),MONTH(B86),1))</f>
        <v>0</v>
      </c>
    </row>
    <row r="87" spans="2:4" ht="12.75">
      <c r="B87" s="53">
        <f t="shared" si="1"/>
        <v>43405</v>
      </c>
      <c r="C87" s="54">
        <f>'Statistika-Sum'!C87/(DATE(YEAR(B87),MONTH(B87)+1,1)-1-DATE(YEAR(B87),MONTH(B87),1))</f>
        <v>0</v>
      </c>
      <c r="D87" s="198">
        <f>'Statistika-Sum'!D87/(DATE(YEAR(B87),MONTH(B87)+1,1)-1-DATE(YEAR(B87),MONTH(B87),1))</f>
        <v>0</v>
      </c>
    </row>
    <row r="88" spans="2:4" ht="12.75">
      <c r="B88" s="53">
        <f t="shared" si="1"/>
        <v>43435</v>
      </c>
      <c r="C88" s="54">
        <f>'Statistika-Sum'!C88/(DATE(YEAR(B88),MONTH(B88)+1,1)-1-DATE(YEAR(B88),MONTH(B88),1))</f>
        <v>0</v>
      </c>
      <c r="D88" s="198">
        <f>'Statistika-Sum'!D88/(DATE(YEAR(B88),MONTH(B88)+1,1)-1-DATE(YEAR(B88),MONTH(B88),1))</f>
        <v>0</v>
      </c>
    </row>
    <row r="89" spans="2:4" ht="12.75">
      <c r="B89" s="53">
        <f t="shared" si="1"/>
        <v>43466</v>
      </c>
      <c r="C89" s="54">
        <f>'Statistika-Sum'!C89/(DATE(YEAR(B89),MONTH(B89)+1,1)-1-DATE(YEAR(B89),MONTH(B89),1))</f>
        <v>0</v>
      </c>
      <c r="D89" s="198">
        <f>'Statistika-Sum'!D89/(DATE(YEAR(B89),MONTH(B89)+1,1)-1-DATE(YEAR(B89),MONTH(B89),1))</f>
        <v>0</v>
      </c>
    </row>
    <row r="90" spans="2:4" ht="12.75">
      <c r="B90" s="53">
        <f t="shared" si="1"/>
        <v>43497</v>
      </c>
      <c r="C90" s="54">
        <f>'Statistika-Sum'!C90/(DATE(YEAR(B90),MONTH(B90)+1,1)-1-DATE(YEAR(B90),MONTH(B90),1))</f>
        <v>0</v>
      </c>
      <c r="D90" s="198">
        <f>'Statistika-Sum'!D90/(DATE(YEAR(B90),MONTH(B90)+1,1)-1-DATE(YEAR(B90),MONTH(B90),1))</f>
        <v>0</v>
      </c>
    </row>
    <row r="91" spans="2:4" ht="12.75">
      <c r="B91" s="53">
        <f t="shared" si="1"/>
        <v>43525</v>
      </c>
      <c r="C91" s="54">
        <f>'Statistika-Sum'!C91/(DATE(YEAR(B91),MONTH(B91)+1,1)-1-DATE(YEAR(B91),MONTH(B91),1))</f>
        <v>0</v>
      </c>
      <c r="D91" s="198">
        <f>'Statistika-Sum'!D91/(DATE(YEAR(B91),MONTH(B91)+1,1)-1-DATE(YEAR(B91),MONTH(B91),1))</f>
        <v>0</v>
      </c>
    </row>
    <row r="92" spans="2:4" ht="12.75">
      <c r="B92" s="53">
        <f t="shared" si="1"/>
        <v>43556</v>
      </c>
      <c r="C92" s="54">
        <f>'Statistika-Sum'!C92/(DATE(YEAR(B92),MONTH(B92)+1,1)-1-DATE(YEAR(B92),MONTH(B92),1))</f>
        <v>0</v>
      </c>
      <c r="D92" s="198">
        <f>'Statistika-Sum'!D92/(DATE(YEAR(B92),MONTH(B92)+1,1)-1-DATE(YEAR(B92),MONTH(B92),1))</f>
        <v>0</v>
      </c>
    </row>
    <row r="93" spans="2:4" ht="12.75">
      <c r="B93" s="53">
        <f t="shared" si="1"/>
        <v>43586</v>
      </c>
      <c r="C93" s="54">
        <f>'Statistika-Sum'!C93/(DATE(YEAR(B93),MONTH(B93)+1,1)-1-DATE(YEAR(B93),MONTH(B93),1))</f>
        <v>0</v>
      </c>
      <c r="D93" s="198">
        <f>'Statistika-Sum'!D93/(DATE(YEAR(B93),MONTH(B93)+1,1)-1-DATE(YEAR(B93),MONTH(B93),1))</f>
        <v>0</v>
      </c>
    </row>
    <row r="94" spans="2:4" ht="12.75">
      <c r="B94" s="53">
        <f t="shared" si="1"/>
        <v>43617</v>
      </c>
      <c r="C94" s="54">
        <f>'Statistika-Sum'!C94/(DATE(YEAR(B94),MONTH(B94)+1,1)-1-DATE(YEAR(B94),MONTH(B94),1))</f>
        <v>0</v>
      </c>
      <c r="D94" s="198">
        <f>'Statistika-Sum'!D94/(DATE(YEAR(B94),MONTH(B94)+1,1)-1-DATE(YEAR(B94),MONTH(B94),1))</f>
        <v>0</v>
      </c>
    </row>
    <row r="95" spans="2:4" ht="12.75">
      <c r="B95" s="53">
        <f t="shared" si="1"/>
        <v>43647</v>
      </c>
      <c r="C95" s="54">
        <f>'Statistika-Sum'!C95/(DATE(YEAR(B95),MONTH(B95)+1,1)-1-DATE(YEAR(B95),MONTH(B95),1))</f>
        <v>0</v>
      </c>
      <c r="D95" s="198">
        <f>'Statistika-Sum'!D95/(DATE(YEAR(B95),MONTH(B95)+1,1)-1-DATE(YEAR(B95),MONTH(B95),1))</f>
        <v>0</v>
      </c>
    </row>
    <row r="96" spans="2:4" ht="12.75">
      <c r="B96" s="53">
        <f t="shared" si="1"/>
        <v>43678</v>
      </c>
      <c r="C96" s="54">
        <f>'Statistika-Sum'!C96/(DATE(YEAR(B96),MONTH(B96)+1,1)-1-DATE(YEAR(B96),MONTH(B96),1))</f>
        <v>0</v>
      </c>
      <c r="D96" s="198">
        <f>'Statistika-Sum'!D96/(DATE(YEAR(B96),MONTH(B96)+1,1)-1-DATE(YEAR(B96),MONTH(B96),1))</f>
        <v>0</v>
      </c>
    </row>
    <row r="97" spans="2:4" ht="12.75">
      <c r="B97" s="53">
        <f t="shared" si="1"/>
        <v>43709</v>
      </c>
      <c r="C97" s="54">
        <f>'Statistika-Sum'!C97/(DATE(YEAR(B97),MONTH(B97)+1,1)-1-DATE(YEAR(B97),MONTH(B97),1))</f>
        <v>0</v>
      </c>
      <c r="D97" s="198">
        <f>'Statistika-Sum'!D97/(DATE(YEAR(B97),MONTH(B97)+1,1)-1-DATE(YEAR(B97),MONTH(B97),1))</f>
        <v>0</v>
      </c>
    </row>
    <row r="98" spans="2:4" ht="12.75">
      <c r="B98" s="53">
        <f t="shared" si="1"/>
        <v>43739</v>
      </c>
      <c r="C98" s="54">
        <f>'Statistika-Sum'!C98/(DATE(YEAR(B98),MONTH(B98)+1,1)-1-DATE(YEAR(B98),MONTH(B98),1))</f>
        <v>0</v>
      </c>
      <c r="D98" s="198">
        <f>'Statistika-Sum'!D98/(DATE(YEAR(B98),MONTH(B98)+1,1)-1-DATE(YEAR(B98),MONTH(B98),1))</f>
        <v>0</v>
      </c>
    </row>
    <row r="99" spans="2:4" ht="12.75">
      <c r="B99" s="53">
        <f t="shared" si="1"/>
        <v>43770</v>
      </c>
      <c r="C99" s="54">
        <f>'Statistika-Sum'!C99/(DATE(YEAR(B99),MONTH(B99)+1,1)-1-DATE(YEAR(B99),MONTH(B99),1))</f>
        <v>0</v>
      </c>
      <c r="D99" s="198">
        <f>'Statistika-Sum'!D99/(DATE(YEAR(B99),MONTH(B99)+1,1)-1-DATE(YEAR(B99),MONTH(B99),1))</f>
        <v>0</v>
      </c>
    </row>
    <row r="100" spans="2:4" ht="12.75">
      <c r="B100" s="53">
        <f t="shared" si="1"/>
        <v>43800</v>
      </c>
      <c r="C100" s="54">
        <f>'Statistika-Sum'!C100/(DATE(YEAR(B100),MONTH(B100)+1,1)-1-DATE(YEAR(B100),MONTH(B100),1))</f>
        <v>0</v>
      </c>
      <c r="D100" s="198">
        <f>'Statistika-Sum'!D100/(DATE(YEAR(B100),MONTH(B100)+1,1)-1-DATE(YEAR(B100),MONTH(B100),1))</f>
        <v>0</v>
      </c>
    </row>
    <row r="101" spans="2:4" ht="12.75">
      <c r="B101" s="53">
        <f t="shared" si="1"/>
        <v>43831</v>
      </c>
      <c r="C101" s="54">
        <f>'Statistika-Sum'!C101/(DATE(YEAR(B101),MONTH(B101)+1,1)-1-DATE(YEAR(B101),MONTH(B101),1))</f>
        <v>0</v>
      </c>
      <c r="D101" s="198">
        <f>'Statistika-Sum'!D101/(DATE(YEAR(B101),MONTH(B101)+1,1)-1-DATE(YEAR(B101),MONTH(B101),1))</f>
        <v>0</v>
      </c>
    </row>
    <row r="102" spans="2:4" ht="12.75">
      <c r="B102" s="53">
        <f t="shared" si="1"/>
        <v>43862</v>
      </c>
      <c r="C102" s="54">
        <f>'Statistika-Sum'!C102/(DATE(YEAR(B102),MONTH(B102)+1,1)-1-DATE(YEAR(B102),MONTH(B102),1))</f>
        <v>0</v>
      </c>
      <c r="D102" s="198">
        <f>'Statistika-Sum'!D102/(DATE(YEAR(B102),MONTH(B102)+1,1)-1-DATE(YEAR(B102),MONTH(B102),1))</f>
        <v>0</v>
      </c>
    </row>
    <row r="103" spans="2:4" ht="12.75">
      <c r="B103" s="53">
        <f t="shared" si="1"/>
        <v>43891</v>
      </c>
      <c r="C103" s="54">
        <f>'Statistika-Sum'!C103/(DATE(YEAR(B103),MONTH(B103)+1,1)-1-DATE(YEAR(B103),MONTH(B103),1))</f>
        <v>0</v>
      </c>
      <c r="D103" s="198">
        <f>'Statistika-Sum'!D103/(DATE(YEAR(B103),MONTH(B103)+1,1)-1-DATE(YEAR(B103),MONTH(B103),1))</f>
        <v>0</v>
      </c>
    </row>
    <row r="104" spans="2:4" ht="12.75">
      <c r="B104" s="53">
        <f t="shared" si="1"/>
        <v>43922</v>
      </c>
      <c r="C104" s="54">
        <f>'Statistika-Sum'!C104/(DATE(YEAR(B104),MONTH(B104)+1,1)-1-DATE(YEAR(B104),MONTH(B104),1))</f>
        <v>0</v>
      </c>
      <c r="D104" s="198">
        <f>'Statistika-Sum'!D104/(DATE(YEAR(B104),MONTH(B104)+1,1)-1-DATE(YEAR(B104),MONTH(B104),1))</f>
        <v>0</v>
      </c>
    </row>
    <row r="105" spans="2:4" ht="12.75">
      <c r="B105" s="53">
        <f t="shared" si="1"/>
        <v>43952</v>
      </c>
      <c r="C105" s="54">
        <f>'Statistika-Sum'!C105/(DATE(YEAR(B105),MONTH(B105)+1,1)-1-DATE(YEAR(B105),MONTH(B105),1))</f>
        <v>0</v>
      </c>
      <c r="D105" s="198">
        <f>'Statistika-Sum'!D105/(DATE(YEAR(B105),MONTH(B105)+1,1)-1-DATE(YEAR(B105),MONTH(B105),1))</f>
        <v>0</v>
      </c>
    </row>
    <row r="106" spans="2:4" ht="12.75">
      <c r="B106" s="53">
        <f t="shared" si="1"/>
        <v>43983</v>
      </c>
      <c r="C106" s="54">
        <f>'Statistika-Sum'!C106/(DATE(YEAR(B106),MONTH(B106)+1,1)-1-DATE(YEAR(B106),MONTH(B106),1))</f>
        <v>0</v>
      </c>
      <c r="D106" s="198">
        <f>'Statistika-Sum'!D106/(DATE(YEAR(B106),MONTH(B106)+1,1)-1-DATE(YEAR(B106),MONTH(B106),1))</f>
        <v>0</v>
      </c>
    </row>
    <row r="107" spans="2:4" ht="12.75">
      <c r="B107" s="53">
        <f t="shared" si="1"/>
        <v>44013</v>
      </c>
      <c r="C107" s="54">
        <f>'Statistika-Sum'!C107/(DATE(YEAR(B107),MONTH(B107)+1,1)-1-DATE(YEAR(B107),MONTH(B107),1))</f>
        <v>0</v>
      </c>
      <c r="D107" s="198">
        <f>'Statistika-Sum'!D107/(DATE(YEAR(B107),MONTH(B107)+1,1)-1-DATE(YEAR(B107),MONTH(B107),1))</f>
        <v>0</v>
      </c>
    </row>
    <row r="108" spans="2:4" ht="12.75">
      <c r="B108" s="53">
        <f t="shared" si="1"/>
        <v>44044</v>
      </c>
      <c r="C108" s="54">
        <f>'Statistika-Sum'!C108/(DATE(YEAR(B108),MONTH(B108)+1,1)-1-DATE(YEAR(B108),MONTH(B108),1))</f>
        <v>0</v>
      </c>
      <c r="D108" s="198">
        <f>'Statistika-Sum'!D108/(DATE(YEAR(B108),MONTH(B108)+1,1)-1-DATE(YEAR(B108),MONTH(B108),1))</f>
        <v>0</v>
      </c>
    </row>
    <row r="109" spans="2:4" ht="12.75">
      <c r="B109" s="53">
        <f t="shared" si="1"/>
        <v>44075</v>
      </c>
      <c r="C109" s="54">
        <f>'Statistika-Sum'!C109/(DATE(YEAR(B109),MONTH(B109)+1,1)-1-DATE(YEAR(B109),MONTH(B109),1))</f>
        <v>0</v>
      </c>
      <c r="D109" s="198">
        <f>'Statistika-Sum'!D109/(DATE(YEAR(B109),MONTH(B109)+1,1)-1-DATE(YEAR(B109),MONTH(B109),1))</f>
        <v>0</v>
      </c>
    </row>
    <row r="110" spans="2:4" ht="12.75">
      <c r="B110" s="53">
        <f t="shared" si="1"/>
        <v>44105</v>
      </c>
      <c r="C110" s="54">
        <f>'Statistika-Sum'!C110/(DATE(YEAR(B110),MONTH(B110)+1,1)-1-DATE(YEAR(B110),MONTH(B110),1))</f>
        <v>0</v>
      </c>
      <c r="D110" s="198">
        <f>'Statistika-Sum'!D110/(DATE(YEAR(B110),MONTH(B110)+1,1)-1-DATE(YEAR(B110),MONTH(B110),1))</f>
        <v>0</v>
      </c>
    </row>
    <row r="111" spans="2:4" ht="12.75">
      <c r="B111" s="53">
        <f t="shared" si="1"/>
        <v>44136</v>
      </c>
      <c r="C111" s="54">
        <f>'Statistika-Sum'!C111/(DATE(YEAR(B111),MONTH(B111)+1,1)-1-DATE(YEAR(B111),MONTH(B111),1))</f>
        <v>0</v>
      </c>
      <c r="D111" s="198">
        <f>'Statistika-Sum'!D111/(DATE(YEAR(B111),MONTH(B111)+1,1)-1-DATE(YEAR(B111),MONTH(B111),1))</f>
        <v>0</v>
      </c>
    </row>
    <row r="112" spans="2:4" ht="12.75">
      <c r="B112" s="53">
        <f t="shared" si="1"/>
        <v>44166</v>
      </c>
      <c r="C112" s="54">
        <f>'Statistika-Sum'!C112/(DATE(YEAR(B112),MONTH(B112)+1,1)-1-DATE(YEAR(B112),MONTH(B112),1))</f>
        <v>0</v>
      </c>
      <c r="D112" s="198">
        <f>'Statistika-Sum'!D112/(DATE(YEAR(B112),MONTH(B112)+1,1)-1-DATE(YEAR(B112),MONTH(B112),1))</f>
        <v>0</v>
      </c>
    </row>
    <row r="113" spans="2:4" ht="12.75">
      <c r="B113" s="53">
        <f t="shared" si="1"/>
        <v>44197</v>
      </c>
      <c r="C113" s="54">
        <f>'Statistika-Sum'!C113/(DATE(YEAR(B113),MONTH(B113)+1,1)-1-DATE(YEAR(B113),MONTH(B113),1))</f>
        <v>0</v>
      </c>
      <c r="D113" s="198">
        <f>'Statistika-Sum'!D113/(DATE(YEAR(B113),MONTH(B113)+1,1)-1-DATE(YEAR(B113),MONTH(B113),1))</f>
        <v>0</v>
      </c>
    </row>
    <row r="114" spans="2:4" ht="12.75">
      <c r="B114" s="53">
        <f t="shared" si="1"/>
        <v>44228</v>
      </c>
      <c r="C114" s="54">
        <f>'Statistika-Sum'!C114/(DATE(YEAR(B114),MONTH(B114)+1,1)-1-DATE(YEAR(B114),MONTH(B114),1))</f>
        <v>0</v>
      </c>
      <c r="D114" s="198">
        <f>'Statistika-Sum'!D114/(DATE(YEAR(B114),MONTH(B114)+1,1)-1-DATE(YEAR(B114),MONTH(B114),1))</f>
        <v>0</v>
      </c>
    </row>
    <row r="115" spans="2:4" ht="12.75">
      <c r="B115" s="53">
        <f t="shared" si="1"/>
        <v>44256</v>
      </c>
      <c r="C115" s="54">
        <f>'Statistika-Sum'!C115/(DATE(YEAR(B115),MONTH(B115)+1,1)-1-DATE(YEAR(B115),MONTH(B115),1))</f>
        <v>0</v>
      </c>
      <c r="D115" s="198">
        <f>'Statistika-Sum'!D115/(DATE(YEAR(B115),MONTH(B115)+1,1)-1-DATE(YEAR(B115),MONTH(B115),1))</f>
        <v>0</v>
      </c>
    </row>
    <row r="116" spans="2:4" ht="12.75">
      <c r="B116" s="53">
        <f t="shared" si="1"/>
        <v>44287</v>
      </c>
      <c r="C116" s="54">
        <f>'Statistika-Sum'!C116/(DATE(YEAR(B116),MONTH(B116)+1,1)-1-DATE(YEAR(B116),MONTH(B116),1))</f>
        <v>0</v>
      </c>
      <c r="D116" s="198">
        <f>'Statistika-Sum'!D116/(DATE(YEAR(B116),MONTH(B116)+1,1)-1-DATE(YEAR(B116),MONTH(B116),1))</f>
        <v>0</v>
      </c>
    </row>
    <row r="117" spans="2:4" ht="12.75">
      <c r="B117" s="53">
        <f t="shared" si="1"/>
        <v>44317</v>
      </c>
      <c r="C117" s="54">
        <f>'Statistika-Sum'!C117/(DATE(YEAR(B117),MONTH(B117)+1,1)-1-DATE(YEAR(B117),MONTH(B117),1))</f>
        <v>0</v>
      </c>
      <c r="D117" s="198">
        <f>'Statistika-Sum'!D117/(DATE(YEAR(B117),MONTH(B117)+1,1)-1-DATE(YEAR(B117),MONTH(B117),1))</f>
        <v>0</v>
      </c>
    </row>
    <row r="118" spans="2:4" ht="12.75">
      <c r="B118" s="53">
        <f t="shared" si="1"/>
        <v>44348</v>
      </c>
      <c r="C118" s="54">
        <f>'Statistika-Sum'!C118/(DATE(YEAR(B118),MONTH(B118)+1,1)-1-DATE(YEAR(B118),MONTH(B118),1))</f>
        <v>0</v>
      </c>
      <c r="D118" s="198">
        <f>'Statistika-Sum'!D118/(DATE(YEAR(B118),MONTH(B118)+1,1)-1-DATE(YEAR(B118),MONTH(B118),1))</f>
        <v>0</v>
      </c>
    </row>
    <row r="119" spans="2:4" ht="12.75">
      <c r="B119" s="53">
        <f t="shared" si="1"/>
        <v>44378</v>
      </c>
      <c r="C119" s="54">
        <f>'Statistika-Sum'!C119/(DATE(YEAR(B119),MONTH(B119)+1,1)-1-DATE(YEAR(B119),MONTH(B119),1))</f>
        <v>0</v>
      </c>
      <c r="D119" s="198">
        <f>'Statistika-Sum'!D119/(DATE(YEAR(B119),MONTH(B119)+1,1)-1-DATE(YEAR(B119),MONTH(B119),1))</f>
        <v>0</v>
      </c>
    </row>
    <row r="120" spans="2:4" ht="12.75">
      <c r="B120" s="53">
        <f t="shared" si="1"/>
        <v>44409</v>
      </c>
      <c r="C120" s="54">
        <f>'Statistika-Sum'!C120/(DATE(YEAR(B120),MONTH(B120)+1,1)-1-DATE(YEAR(B120),MONTH(B120),1))</f>
        <v>0</v>
      </c>
      <c r="D120" s="198">
        <f>'Statistika-Sum'!D120/(DATE(YEAR(B120),MONTH(B120)+1,1)-1-DATE(YEAR(B120),MONTH(B120),1))</f>
        <v>0</v>
      </c>
    </row>
    <row r="121" spans="2:4" ht="12.75">
      <c r="B121" s="53">
        <f t="shared" si="1"/>
        <v>44440</v>
      </c>
      <c r="C121" s="54">
        <f>'Statistika-Sum'!C121/(DATE(YEAR(B121),MONTH(B121)+1,1)-1-DATE(YEAR(B121),MONTH(B121),1))</f>
        <v>0</v>
      </c>
      <c r="D121" s="198">
        <f>'Statistika-Sum'!D121/(DATE(YEAR(B121),MONTH(B121)+1,1)-1-DATE(YEAR(B121),MONTH(B121),1))</f>
        <v>0</v>
      </c>
    </row>
    <row r="122" spans="2:4" ht="12.75">
      <c r="B122" s="53">
        <f t="shared" si="1"/>
        <v>44470</v>
      </c>
      <c r="C122" s="54">
        <f>'Statistika-Sum'!C122/(DATE(YEAR(B122),MONTH(B122)+1,1)-1-DATE(YEAR(B122),MONTH(B122),1))</f>
        <v>0</v>
      </c>
      <c r="D122" s="198">
        <f>'Statistika-Sum'!D122/(DATE(YEAR(B122),MONTH(B122)+1,1)-1-DATE(YEAR(B122),MONTH(B122),1))</f>
        <v>0</v>
      </c>
    </row>
    <row r="123" spans="2:4" ht="12.75">
      <c r="B123" s="53">
        <f t="shared" si="1"/>
        <v>44501</v>
      </c>
      <c r="C123" s="54">
        <f>'Statistika-Sum'!C123/(DATE(YEAR(B123),MONTH(B123)+1,1)-1-DATE(YEAR(B123),MONTH(B123),1))</f>
        <v>0</v>
      </c>
      <c r="D123" s="198">
        <f>'Statistika-Sum'!D123/(DATE(YEAR(B123),MONTH(B123)+1,1)-1-DATE(YEAR(B123),MONTH(B123),1))</f>
        <v>0</v>
      </c>
    </row>
    <row r="124" spans="2:4" ht="12.75">
      <c r="B124" s="53">
        <f t="shared" si="1"/>
        <v>44531</v>
      </c>
      <c r="C124" s="54">
        <f>'Statistika-Sum'!C124/(DATE(YEAR(B124),MONTH(B124)+1,1)-1-DATE(YEAR(B124),MONTH(B124),1))</f>
        <v>0</v>
      </c>
      <c r="D124" s="198">
        <f>'Statistika-Sum'!D124/(DATE(YEAR(B124),MONTH(B124)+1,1)-1-DATE(YEAR(B124),MONTH(B124),1))</f>
        <v>0</v>
      </c>
    </row>
    <row r="125" spans="2:4" ht="12.75">
      <c r="B125" s="53">
        <f t="shared" si="1"/>
        <v>44562</v>
      </c>
      <c r="C125" s="54">
        <f>'Statistika-Sum'!C125/(DATE(YEAR(B125),MONTH(B125)+1,1)-1-DATE(YEAR(B125),MONTH(B125),1))</f>
        <v>0</v>
      </c>
      <c r="D125" s="198">
        <f>'Statistika-Sum'!D125/(DATE(YEAR(B125),MONTH(B125)+1,1)-1-DATE(YEAR(B125),MONTH(B125),1))</f>
        <v>0</v>
      </c>
    </row>
    <row r="126" spans="2:4" ht="12.75">
      <c r="B126" s="53">
        <f t="shared" si="1"/>
        <v>44593</v>
      </c>
      <c r="C126" s="54">
        <f>'Statistika-Sum'!C126/(DATE(YEAR(B126),MONTH(B126)+1,1)-1-DATE(YEAR(B126),MONTH(B126),1))</f>
        <v>0</v>
      </c>
      <c r="D126" s="198">
        <f>'Statistika-Sum'!D126/(DATE(YEAR(B126),MONTH(B126)+1,1)-1-DATE(YEAR(B126),MONTH(B126),1))</f>
        <v>0</v>
      </c>
    </row>
    <row r="127" spans="2:4" ht="12.75">
      <c r="B127" s="53">
        <f t="shared" si="1"/>
        <v>44621</v>
      </c>
      <c r="C127" s="54">
        <f>'Statistika-Sum'!C127/(DATE(YEAR(B127),MONTH(B127)+1,1)-1-DATE(YEAR(B127),MONTH(B127),1))</f>
        <v>0</v>
      </c>
      <c r="D127" s="198">
        <f>'Statistika-Sum'!D127/(DATE(YEAR(B127),MONTH(B127)+1,1)-1-DATE(YEAR(B127),MONTH(B127),1))</f>
        <v>0</v>
      </c>
    </row>
    <row r="128" spans="2:4" ht="12.75">
      <c r="B128" s="53">
        <f t="shared" si="1"/>
        <v>44652</v>
      </c>
      <c r="C128" s="54">
        <f>'Statistika-Sum'!C128/(DATE(YEAR(B128),MONTH(B128)+1,1)-1-DATE(YEAR(B128),MONTH(B128),1))</f>
        <v>0</v>
      </c>
      <c r="D128" s="198">
        <f>'Statistika-Sum'!D128/(DATE(YEAR(B128),MONTH(B128)+1,1)-1-DATE(YEAR(B128),MONTH(B128),1))</f>
        <v>0</v>
      </c>
    </row>
    <row r="129" spans="2:4" ht="12.75">
      <c r="B129" s="53">
        <f t="shared" si="1"/>
        <v>44682</v>
      </c>
      <c r="C129" s="54">
        <f>'Statistika-Sum'!C129/(DATE(YEAR(B129),MONTH(B129)+1,1)-1-DATE(YEAR(B129),MONTH(B129),1))</f>
        <v>0</v>
      </c>
      <c r="D129" s="198">
        <f>'Statistika-Sum'!D129/(DATE(YEAR(B129),MONTH(B129)+1,1)-1-DATE(YEAR(B129),MONTH(B129),1))</f>
        <v>0</v>
      </c>
    </row>
    <row r="130" spans="2:4" ht="12.75">
      <c r="B130" s="53">
        <f t="shared" si="1"/>
        <v>44713</v>
      </c>
      <c r="C130" s="54">
        <f>'Statistika-Sum'!C130/(DATE(YEAR(B130),MONTH(B130)+1,1)-1-DATE(YEAR(B130),MONTH(B130),1))</f>
        <v>0</v>
      </c>
      <c r="D130" s="198">
        <f>'Statistika-Sum'!D130/(DATE(YEAR(B130),MONTH(B130)+1,1)-1-DATE(YEAR(B130),MONTH(B130),1))</f>
        <v>0</v>
      </c>
    </row>
    <row r="131" spans="2:4" ht="12.75">
      <c r="B131" s="53">
        <f t="shared" si="1"/>
        <v>44743</v>
      </c>
      <c r="C131" s="54">
        <f>'Statistika-Sum'!C131/(DATE(YEAR(B131),MONTH(B131)+1,1)-1-DATE(YEAR(B131),MONTH(B131),1))</f>
        <v>0</v>
      </c>
      <c r="D131" s="198">
        <f>'Statistika-Sum'!D131/(DATE(YEAR(B131),MONTH(B131)+1,1)-1-DATE(YEAR(B131),MONTH(B131),1))</f>
        <v>0</v>
      </c>
    </row>
    <row r="132" spans="2:4" ht="12.75">
      <c r="B132" s="53">
        <f t="shared" si="1"/>
        <v>44774</v>
      </c>
      <c r="C132" s="54">
        <f>'Statistika-Sum'!C132/(DATE(YEAR(B132),MONTH(B132)+1,1)-1-DATE(YEAR(B132),MONTH(B132),1))</f>
        <v>0</v>
      </c>
      <c r="D132" s="198">
        <f>'Statistika-Sum'!D132/(DATE(YEAR(B132),MONTH(B132)+1,1)-1-DATE(YEAR(B132),MONTH(B132),1))</f>
        <v>0</v>
      </c>
    </row>
    <row r="133" spans="2:4" ht="12.75">
      <c r="B133" s="53">
        <f t="shared" si="1"/>
        <v>44805</v>
      </c>
      <c r="C133" s="54">
        <f>'Statistika-Sum'!C133/(DATE(YEAR(B133),MONTH(B133)+1,1)-1-DATE(YEAR(B133),MONTH(B133),1))</f>
        <v>0</v>
      </c>
      <c r="D133" s="198">
        <f>'Statistika-Sum'!D133/(DATE(YEAR(B133),MONTH(B133)+1,1)-1-DATE(YEAR(B133),MONTH(B133),1))</f>
        <v>0</v>
      </c>
    </row>
    <row r="134" spans="2:4" ht="12.75">
      <c r="B134" s="53">
        <f t="shared" si="1"/>
        <v>44835</v>
      </c>
      <c r="C134" s="54">
        <f>'Statistika-Sum'!C134/(DATE(YEAR(B134),MONTH(B134)+1,1)-1-DATE(YEAR(B134),MONTH(B134),1))</f>
        <v>0</v>
      </c>
      <c r="D134" s="198">
        <f>'Statistika-Sum'!D134/(DATE(YEAR(B134),MONTH(B134)+1,1)-1-DATE(YEAR(B134),MONTH(B134),1))</f>
        <v>0</v>
      </c>
    </row>
    <row r="135" spans="2:4" ht="12.75">
      <c r="B135" s="53">
        <f t="shared" si="1"/>
        <v>44866</v>
      </c>
      <c r="C135" s="54">
        <f>'Statistika-Sum'!C135/(DATE(YEAR(B135),MONTH(B135)+1,1)-1-DATE(YEAR(B135),MONTH(B135),1))</f>
        <v>0</v>
      </c>
      <c r="D135" s="198">
        <f>'Statistika-Sum'!D135/(DATE(YEAR(B135),MONTH(B135)+1,1)-1-DATE(YEAR(B135),MONTH(B135),1))</f>
        <v>0</v>
      </c>
    </row>
    <row r="136" spans="2:4" ht="12.75">
      <c r="B136" s="53">
        <f t="shared" si="1"/>
        <v>44896</v>
      </c>
      <c r="C136" s="54">
        <f>'Statistika-Sum'!C136/(DATE(YEAR(B136),MONTH(B136)+1,1)-1-DATE(YEAR(B136),MONTH(B136),1))</f>
        <v>0</v>
      </c>
      <c r="D136" s="198">
        <f>'Statistika-Sum'!D136/(DATE(YEAR(B136),MONTH(B136)+1,1)-1-DATE(YEAR(B136),MONTH(B136),1))</f>
        <v>0</v>
      </c>
    </row>
    <row r="137" spans="2:4" ht="12.75">
      <c r="B137" s="53">
        <f t="shared" si="1"/>
        <v>44927</v>
      </c>
      <c r="C137" s="54">
        <f>'Statistika-Sum'!C137/(DATE(YEAR(B137),MONTH(B137)+1,1)-1-DATE(YEAR(B137),MONTH(B137),1))</f>
        <v>0</v>
      </c>
      <c r="D137" s="198">
        <f>'Statistika-Sum'!D137/(DATE(YEAR(B137),MONTH(B137)+1,1)-1-DATE(YEAR(B137),MONTH(B137),1))</f>
        <v>0</v>
      </c>
    </row>
    <row r="138" spans="2:4" ht="12.75">
      <c r="B138" s="53">
        <f t="shared" si="1"/>
        <v>44958</v>
      </c>
      <c r="C138" s="54">
        <f>'Statistika-Sum'!C138/(DATE(YEAR(B138),MONTH(B138)+1,1)-1-DATE(YEAR(B138),MONTH(B138),1))</f>
        <v>0</v>
      </c>
      <c r="D138" s="198">
        <f>'Statistika-Sum'!D138/(DATE(YEAR(B138),MONTH(B138)+1,1)-1-DATE(YEAR(B138),MONTH(B138),1))</f>
        <v>0</v>
      </c>
    </row>
    <row r="139" spans="2:4" ht="12.75">
      <c r="B139" s="53">
        <f aca="true" t="shared" si="2" ref="B139:B199">DATE(YEAR(B138),MONTH(B138)+1,1)</f>
        <v>44986</v>
      </c>
      <c r="C139" s="54">
        <f>'Statistika-Sum'!C139/(DATE(YEAR(B139),MONTH(B139)+1,1)-1-DATE(YEAR(B139),MONTH(B139),1))</f>
        <v>0</v>
      </c>
      <c r="D139" s="198">
        <f>'Statistika-Sum'!D139/(DATE(YEAR(B139),MONTH(B139)+1,1)-1-DATE(YEAR(B139),MONTH(B139),1))</f>
        <v>0</v>
      </c>
    </row>
    <row r="140" spans="2:4" ht="12.75">
      <c r="B140" s="53">
        <f t="shared" si="2"/>
        <v>45017</v>
      </c>
      <c r="C140" s="54">
        <f>'Statistika-Sum'!C140/(DATE(YEAR(B140),MONTH(B140)+1,1)-1-DATE(YEAR(B140),MONTH(B140),1))</f>
        <v>0</v>
      </c>
      <c r="D140" s="198">
        <f>'Statistika-Sum'!D140/(DATE(YEAR(B140),MONTH(B140)+1,1)-1-DATE(YEAR(B140),MONTH(B140),1))</f>
        <v>0</v>
      </c>
    </row>
    <row r="141" spans="2:4" ht="12.75">
      <c r="B141" s="53">
        <f t="shared" si="2"/>
        <v>45047</v>
      </c>
      <c r="C141" s="54">
        <f>'Statistika-Sum'!C141/(DATE(YEAR(B141),MONTH(B141)+1,1)-1-DATE(YEAR(B141),MONTH(B141),1))</f>
        <v>0</v>
      </c>
      <c r="D141" s="198">
        <f>'Statistika-Sum'!D141/(DATE(YEAR(B141),MONTH(B141)+1,1)-1-DATE(YEAR(B141),MONTH(B141),1))</f>
        <v>0</v>
      </c>
    </row>
    <row r="142" spans="2:4" ht="12.75">
      <c r="B142" s="53">
        <f t="shared" si="2"/>
        <v>45078</v>
      </c>
      <c r="C142" s="54">
        <f>'Statistika-Sum'!C142/(DATE(YEAR(B142),MONTH(B142)+1,1)-1-DATE(YEAR(B142),MONTH(B142),1))</f>
        <v>0</v>
      </c>
      <c r="D142" s="198">
        <f>'Statistika-Sum'!D142/(DATE(YEAR(B142),MONTH(B142)+1,1)-1-DATE(YEAR(B142),MONTH(B142),1))</f>
        <v>0</v>
      </c>
    </row>
    <row r="143" spans="2:4" ht="12.75">
      <c r="B143" s="53">
        <f t="shared" si="2"/>
        <v>45108</v>
      </c>
      <c r="C143" s="54">
        <f>'Statistika-Sum'!C143/(DATE(YEAR(B143),MONTH(B143)+1,1)-1-DATE(YEAR(B143),MONTH(B143),1))</f>
        <v>0</v>
      </c>
      <c r="D143" s="198">
        <f>'Statistika-Sum'!D143/(DATE(YEAR(B143),MONTH(B143)+1,1)-1-DATE(YEAR(B143),MONTH(B143),1))</f>
        <v>0</v>
      </c>
    </row>
    <row r="144" spans="2:4" ht="12.75">
      <c r="B144" s="53">
        <f t="shared" si="2"/>
        <v>45139</v>
      </c>
      <c r="C144" s="54">
        <f>'Statistika-Sum'!C144/(DATE(YEAR(B144),MONTH(B144)+1,1)-1-DATE(YEAR(B144),MONTH(B144),1))</f>
        <v>0</v>
      </c>
      <c r="D144" s="198">
        <f>'Statistika-Sum'!D144/(DATE(YEAR(B144),MONTH(B144)+1,1)-1-DATE(YEAR(B144),MONTH(B144),1))</f>
        <v>0</v>
      </c>
    </row>
    <row r="145" spans="2:4" ht="12.75">
      <c r="B145" s="53">
        <f t="shared" si="2"/>
        <v>45170</v>
      </c>
      <c r="C145" s="54">
        <f>'Statistika-Sum'!C145/(DATE(YEAR(B145),MONTH(B145)+1,1)-1-DATE(YEAR(B145),MONTH(B145),1))</f>
        <v>0</v>
      </c>
      <c r="D145" s="198">
        <f>'Statistika-Sum'!D145/(DATE(YEAR(B145),MONTH(B145)+1,1)-1-DATE(YEAR(B145),MONTH(B145),1))</f>
        <v>0</v>
      </c>
    </row>
    <row r="146" spans="2:4" ht="12.75">
      <c r="B146" s="53">
        <f t="shared" si="2"/>
        <v>45200</v>
      </c>
      <c r="C146" s="54">
        <f>'Statistika-Sum'!C146/(DATE(YEAR(B146),MONTH(B146)+1,1)-1-DATE(YEAR(B146),MONTH(B146),1))</f>
        <v>0</v>
      </c>
      <c r="D146" s="198">
        <f>'Statistika-Sum'!D146/(DATE(YEAR(B146),MONTH(B146)+1,1)-1-DATE(YEAR(B146),MONTH(B146),1))</f>
        <v>0</v>
      </c>
    </row>
    <row r="147" spans="2:4" ht="12.75">
      <c r="B147" s="53">
        <f t="shared" si="2"/>
        <v>45231</v>
      </c>
      <c r="C147" s="54">
        <f>'Statistika-Sum'!C147/(DATE(YEAR(B147),MONTH(B147)+1,1)-1-DATE(YEAR(B147),MONTH(B147),1))</f>
        <v>0</v>
      </c>
      <c r="D147" s="198">
        <f>'Statistika-Sum'!D147/(DATE(YEAR(B147),MONTH(B147)+1,1)-1-DATE(YEAR(B147),MONTH(B147),1))</f>
        <v>0</v>
      </c>
    </row>
    <row r="148" spans="2:4" ht="12.75">
      <c r="B148" s="53">
        <f t="shared" si="2"/>
        <v>45261</v>
      </c>
      <c r="C148" s="54">
        <f>'Statistika-Sum'!C148/(DATE(YEAR(B148),MONTH(B148)+1,1)-1-DATE(YEAR(B148),MONTH(B148),1))</f>
        <v>0</v>
      </c>
      <c r="D148" s="198">
        <f>'Statistika-Sum'!D148/(DATE(YEAR(B148),MONTH(B148)+1,1)-1-DATE(YEAR(B148),MONTH(B148),1))</f>
        <v>0</v>
      </c>
    </row>
    <row r="149" spans="2:4" ht="12.75">
      <c r="B149" s="53">
        <f t="shared" si="2"/>
        <v>45292</v>
      </c>
      <c r="C149" s="54">
        <f>'Statistika-Sum'!C149/(DATE(YEAR(B149),MONTH(B149)+1,1)-1-DATE(YEAR(B149),MONTH(B149),1))</f>
        <v>0</v>
      </c>
      <c r="D149" s="198">
        <f>'Statistika-Sum'!D149/(DATE(YEAR(B149),MONTH(B149)+1,1)-1-DATE(YEAR(B149),MONTH(B149),1))</f>
        <v>0</v>
      </c>
    </row>
    <row r="150" spans="2:4" ht="12.75">
      <c r="B150" s="53">
        <f t="shared" si="2"/>
        <v>45323</v>
      </c>
      <c r="C150" s="54">
        <f>'Statistika-Sum'!C150/(DATE(YEAR(B150),MONTH(B150)+1,1)-1-DATE(YEAR(B150),MONTH(B150),1))</f>
        <v>0</v>
      </c>
      <c r="D150" s="198">
        <f>'Statistika-Sum'!D150/(DATE(YEAR(B150),MONTH(B150)+1,1)-1-DATE(YEAR(B150),MONTH(B150),1))</f>
        <v>0</v>
      </c>
    </row>
    <row r="151" spans="2:4" ht="12.75">
      <c r="B151" s="53">
        <f t="shared" si="2"/>
        <v>45352</v>
      </c>
      <c r="C151" s="54">
        <f>'Statistika-Sum'!C151/(DATE(YEAR(B151),MONTH(B151)+1,1)-1-DATE(YEAR(B151),MONTH(B151),1))</f>
        <v>0</v>
      </c>
      <c r="D151" s="198">
        <f>'Statistika-Sum'!D151/(DATE(YEAR(B151),MONTH(B151)+1,1)-1-DATE(YEAR(B151),MONTH(B151),1))</f>
        <v>0</v>
      </c>
    </row>
    <row r="152" spans="2:4" ht="12.75">
      <c r="B152" s="53">
        <f t="shared" si="2"/>
        <v>45383</v>
      </c>
      <c r="C152" s="54">
        <f>'Statistika-Sum'!C152/(DATE(YEAR(B152),MONTH(B152)+1,1)-1-DATE(YEAR(B152),MONTH(B152),1))</f>
        <v>0</v>
      </c>
      <c r="D152" s="198">
        <f>'Statistika-Sum'!D152/(DATE(YEAR(B152),MONTH(B152)+1,1)-1-DATE(YEAR(B152),MONTH(B152),1))</f>
        <v>0</v>
      </c>
    </row>
    <row r="153" spans="2:4" ht="12.75">
      <c r="B153" s="53">
        <f t="shared" si="2"/>
        <v>45413</v>
      </c>
      <c r="C153" s="54">
        <f>'Statistika-Sum'!C153/(DATE(YEAR(B153),MONTH(B153)+1,1)-1-DATE(YEAR(B153),MONTH(B153),1))</f>
        <v>0</v>
      </c>
      <c r="D153" s="198">
        <f>'Statistika-Sum'!D153/(DATE(YEAR(B153),MONTH(B153)+1,1)-1-DATE(YEAR(B153),MONTH(B153),1))</f>
        <v>0</v>
      </c>
    </row>
    <row r="154" spans="2:4" ht="12.75">
      <c r="B154" s="53">
        <f t="shared" si="2"/>
        <v>45444</v>
      </c>
      <c r="C154" s="54">
        <f>'Statistika-Sum'!C154/(DATE(YEAR(B154),MONTH(B154)+1,1)-1-DATE(YEAR(B154),MONTH(B154),1))</f>
        <v>0</v>
      </c>
      <c r="D154" s="198">
        <f>'Statistika-Sum'!D154/(DATE(YEAR(B154),MONTH(B154)+1,1)-1-DATE(YEAR(B154),MONTH(B154),1))</f>
        <v>0</v>
      </c>
    </row>
    <row r="155" spans="2:4" ht="12.75">
      <c r="B155" s="53">
        <f t="shared" si="2"/>
        <v>45474</v>
      </c>
      <c r="C155" s="54">
        <f>'Statistika-Sum'!C155/(DATE(YEAR(B155),MONTH(B155)+1,1)-1-DATE(YEAR(B155),MONTH(B155),1))</f>
        <v>0</v>
      </c>
      <c r="D155" s="198">
        <f>'Statistika-Sum'!D155/(DATE(YEAR(B155),MONTH(B155)+1,1)-1-DATE(YEAR(B155),MONTH(B155),1))</f>
        <v>0</v>
      </c>
    </row>
    <row r="156" spans="2:4" ht="12.75">
      <c r="B156" s="53">
        <f t="shared" si="2"/>
        <v>45505</v>
      </c>
      <c r="C156" s="54">
        <f>'Statistika-Sum'!C156/(DATE(YEAR(B156),MONTH(B156)+1,1)-1-DATE(YEAR(B156),MONTH(B156),1))</f>
        <v>0</v>
      </c>
      <c r="D156" s="198">
        <f>'Statistika-Sum'!D156/(DATE(YEAR(B156),MONTH(B156)+1,1)-1-DATE(YEAR(B156),MONTH(B156),1))</f>
        <v>0</v>
      </c>
    </row>
    <row r="157" spans="2:4" ht="12.75">
      <c r="B157" s="53">
        <f t="shared" si="2"/>
        <v>45536</v>
      </c>
      <c r="C157" s="54">
        <f>'Statistika-Sum'!C157/(DATE(YEAR(B157),MONTH(B157)+1,1)-1-DATE(YEAR(B157),MONTH(B157),1))</f>
        <v>0</v>
      </c>
      <c r="D157" s="198">
        <f>'Statistika-Sum'!D157/(DATE(YEAR(B157),MONTH(B157)+1,1)-1-DATE(YEAR(B157),MONTH(B157),1))</f>
        <v>0</v>
      </c>
    </row>
    <row r="158" spans="2:4" ht="12.75">
      <c r="B158" s="53">
        <f t="shared" si="2"/>
        <v>45566</v>
      </c>
      <c r="C158" s="54">
        <f>'Statistika-Sum'!C158/(DATE(YEAR(B158),MONTH(B158)+1,1)-1-DATE(YEAR(B158),MONTH(B158),1))</f>
        <v>0</v>
      </c>
      <c r="D158" s="198">
        <f>'Statistika-Sum'!D158/(DATE(YEAR(B158),MONTH(B158)+1,1)-1-DATE(YEAR(B158),MONTH(B158),1))</f>
        <v>0</v>
      </c>
    </row>
    <row r="159" spans="2:4" ht="12.75">
      <c r="B159" s="53">
        <f t="shared" si="2"/>
        <v>45597</v>
      </c>
      <c r="C159" s="54">
        <f>'Statistika-Sum'!C159/(DATE(YEAR(B159),MONTH(B159)+1,1)-1-DATE(YEAR(B159),MONTH(B159),1))</f>
        <v>0</v>
      </c>
      <c r="D159" s="198">
        <f>'Statistika-Sum'!D159/(DATE(YEAR(B159),MONTH(B159)+1,1)-1-DATE(YEAR(B159),MONTH(B159),1))</f>
        <v>0</v>
      </c>
    </row>
    <row r="160" spans="2:4" ht="12.75">
      <c r="B160" s="53">
        <f t="shared" si="2"/>
        <v>45627</v>
      </c>
      <c r="C160" s="54">
        <f>'Statistika-Sum'!C160/(DATE(YEAR(B160),MONTH(B160)+1,1)-1-DATE(YEAR(B160),MONTH(B160),1))</f>
        <v>0</v>
      </c>
      <c r="D160" s="198">
        <f>'Statistika-Sum'!D160/(DATE(YEAR(B160),MONTH(B160)+1,1)-1-DATE(YEAR(B160),MONTH(B160),1))</f>
        <v>0</v>
      </c>
    </row>
    <row r="161" spans="2:4" ht="12.75">
      <c r="B161" s="53">
        <f t="shared" si="2"/>
        <v>45658</v>
      </c>
      <c r="C161" s="54">
        <f>'Statistika-Sum'!C161/(DATE(YEAR(B161),MONTH(B161)+1,1)-1-DATE(YEAR(B161),MONTH(B161),1))</f>
        <v>0</v>
      </c>
      <c r="D161" s="198">
        <f>'Statistika-Sum'!D161/(DATE(YEAR(B161),MONTH(B161)+1,1)-1-DATE(YEAR(B161),MONTH(B161),1))</f>
        <v>0</v>
      </c>
    </row>
    <row r="162" spans="2:4" ht="12.75">
      <c r="B162" s="53">
        <f t="shared" si="2"/>
        <v>45689</v>
      </c>
      <c r="C162" s="54">
        <f>'Statistika-Sum'!C162/(DATE(YEAR(B162),MONTH(B162)+1,1)-1-DATE(YEAR(B162),MONTH(B162),1))</f>
        <v>0</v>
      </c>
      <c r="D162" s="198">
        <f>'Statistika-Sum'!D162/(DATE(YEAR(B162),MONTH(B162)+1,1)-1-DATE(YEAR(B162),MONTH(B162),1))</f>
        <v>0</v>
      </c>
    </row>
    <row r="163" spans="2:4" ht="12.75">
      <c r="B163" s="53">
        <f t="shared" si="2"/>
        <v>45717</v>
      </c>
      <c r="C163" s="54">
        <f>'Statistika-Sum'!C163/(DATE(YEAR(B163),MONTH(B163)+1,1)-1-DATE(YEAR(B163),MONTH(B163),1))</f>
        <v>0</v>
      </c>
      <c r="D163" s="198">
        <f>'Statistika-Sum'!D163/(DATE(YEAR(B163),MONTH(B163)+1,1)-1-DATE(YEAR(B163),MONTH(B163),1))</f>
        <v>0</v>
      </c>
    </row>
    <row r="164" spans="2:4" ht="12.75">
      <c r="B164" s="53">
        <f t="shared" si="2"/>
        <v>45748</v>
      </c>
      <c r="C164" s="54">
        <f>'Statistika-Sum'!C164/(DATE(YEAR(B164),MONTH(B164)+1,1)-1-DATE(YEAR(B164),MONTH(B164),1))</f>
        <v>0</v>
      </c>
      <c r="D164" s="198">
        <f>'Statistika-Sum'!D164/(DATE(YEAR(B164),MONTH(B164)+1,1)-1-DATE(YEAR(B164),MONTH(B164),1))</f>
        <v>0</v>
      </c>
    </row>
    <row r="165" spans="2:4" ht="12.75">
      <c r="B165" s="53">
        <f t="shared" si="2"/>
        <v>45778</v>
      </c>
      <c r="C165" s="54">
        <f>'Statistika-Sum'!C165/(DATE(YEAR(B165),MONTH(B165)+1,1)-1-DATE(YEAR(B165),MONTH(B165),1))</f>
        <v>0</v>
      </c>
      <c r="D165" s="198">
        <f>'Statistika-Sum'!D165/(DATE(YEAR(B165),MONTH(B165)+1,1)-1-DATE(YEAR(B165),MONTH(B165),1))</f>
        <v>0</v>
      </c>
    </row>
    <row r="166" spans="2:4" ht="12.75">
      <c r="B166" s="53">
        <f t="shared" si="2"/>
        <v>45809</v>
      </c>
      <c r="C166" s="54">
        <f>'Statistika-Sum'!C166/(DATE(YEAR(B166),MONTH(B166)+1,1)-1-DATE(YEAR(B166),MONTH(B166),1))</f>
        <v>0</v>
      </c>
      <c r="D166" s="198">
        <f>'Statistika-Sum'!D166/(DATE(YEAR(B166),MONTH(B166)+1,1)-1-DATE(YEAR(B166),MONTH(B166),1))</f>
        <v>0</v>
      </c>
    </row>
    <row r="167" spans="2:4" ht="12.75">
      <c r="B167" s="53">
        <f t="shared" si="2"/>
        <v>45839</v>
      </c>
      <c r="C167" s="54">
        <f>'Statistika-Sum'!C167/(DATE(YEAR(B167),MONTH(B167)+1,1)-1-DATE(YEAR(B167),MONTH(B167),1))</f>
        <v>0</v>
      </c>
      <c r="D167" s="198">
        <f>'Statistika-Sum'!D167/(DATE(YEAR(B167),MONTH(B167)+1,1)-1-DATE(YEAR(B167),MONTH(B167),1))</f>
        <v>0</v>
      </c>
    </row>
    <row r="168" spans="2:4" ht="12.75">
      <c r="B168" s="53">
        <f t="shared" si="2"/>
        <v>45870</v>
      </c>
      <c r="C168" s="54">
        <f>'Statistika-Sum'!C168/(DATE(YEAR(B168),MONTH(B168)+1,1)-1-DATE(YEAR(B168),MONTH(B168),1))</f>
        <v>0</v>
      </c>
      <c r="D168" s="198">
        <f>'Statistika-Sum'!D168/(DATE(YEAR(B168),MONTH(B168)+1,1)-1-DATE(YEAR(B168),MONTH(B168),1))</f>
        <v>0</v>
      </c>
    </row>
    <row r="169" spans="2:4" ht="12.75">
      <c r="B169" s="53">
        <f t="shared" si="2"/>
        <v>45901</v>
      </c>
      <c r="C169" s="54">
        <f>'Statistika-Sum'!C169/(DATE(YEAR(B169),MONTH(B169)+1,1)-1-DATE(YEAR(B169),MONTH(B169),1))</f>
        <v>0</v>
      </c>
      <c r="D169" s="198">
        <f>'Statistika-Sum'!D169/(DATE(YEAR(B169),MONTH(B169)+1,1)-1-DATE(YEAR(B169),MONTH(B169),1))</f>
        <v>0</v>
      </c>
    </row>
    <row r="170" spans="2:4" ht="12.75">
      <c r="B170" s="53">
        <f t="shared" si="2"/>
        <v>45931</v>
      </c>
      <c r="C170" s="54">
        <f>'Statistika-Sum'!C170/(DATE(YEAR(B170),MONTH(B170)+1,1)-1-DATE(YEAR(B170),MONTH(B170),1))</f>
        <v>0</v>
      </c>
      <c r="D170" s="198">
        <f>'Statistika-Sum'!D170/(DATE(YEAR(B170),MONTH(B170)+1,1)-1-DATE(YEAR(B170),MONTH(B170),1))</f>
        <v>0</v>
      </c>
    </row>
    <row r="171" spans="2:4" ht="12.75">
      <c r="B171" s="53">
        <f t="shared" si="2"/>
        <v>45962</v>
      </c>
      <c r="C171" s="54">
        <f>'Statistika-Sum'!C171/(DATE(YEAR(B171),MONTH(B171)+1,1)-1-DATE(YEAR(B171),MONTH(B171),1))</f>
        <v>0</v>
      </c>
      <c r="D171" s="198">
        <f>'Statistika-Sum'!D171/(DATE(YEAR(B171),MONTH(B171)+1,1)-1-DATE(YEAR(B171),MONTH(B171),1))</f>
        <v>0</v>
      </c>
    </row>
    <row r="172" spans="2:4" ht="12.75">
      <c r="B172" s="53">
        <f t="shared" si="2"/>
        <v>45992</v>
      </c>
      <c r="C172" s="54">
        <f>'Statistika-Sum'!C172/(DATE(YEAR(B172),MONTH(B172)+1,1)-1-DATE(YEAR(B172),MONTH(B172),1))</f>
        <v>0</v>
      </c>
      <c r="D172" s="198">
        <f>'Statistika-Sum'!D172/(DATE(YEAR(B172),MONTH(B172)+1,1)-1-DATE(YEAR(B172),MONTH(B172),1))</f>
        <v>0</v>
      </c>
    </row>
    <row r="173" spans="2:4" ht="12.75">
      <c r="B173" s="53">
        <f t="shared" si="2"/>
        <v>46023</v>
      </c>
      <c r="C173" s="54">
        <f>'Statistika-Sum'!C173/(DATE(YEAR(B173),MONTH(B173)+1,1)-1-DATE(YEAR(B173),MONTH(B173),1))</f>
        <v>0</v>
      </c>
      <c r="D173" s="198">
        <f>'Statistika-Sum'!D173/(DATE(YEAR(B173),MONTH(B173)+1,1)-1-DATE(YEAR(B173),MONTH(B173),1))</f>
        <v>0</v>
      </c>
    </row>
    <row r="174" spans="2:4" ht="12.75">
      <c r="B174" s="53">
        <f t="shared" si="2"/>
        <v>46054</v>
      </c>
      <c r="C174" s="54">
        <f>'Statistika-Sum'!C174/(DATE(YEAR(B174),MONTH(B174)+1,1)-1-DATE(YEAR(B174),MONTH(B174),1))</f>
        <v>0</v>
      </c>
      <c r="D174" s="198">
        <f>'Statistika-Sum'!D174/(DATE(YEAR(B174),MONTH(B174)+1,1)-1-DATE(YEAR(B174),MONTH(B174),1))</f>
        <v>0</v>
      </c>
    </row>
    <row r="175" spans="2:4" ht="12.75">
      <c r="B175" s="53">
        <f t="shared" si="2"/>
        <v>46082</v>
      </c>
      <c r="C175" s="54">
        <f>'Statistika-Sum'!C175/(DATE(YEAR(B175),MONTH(B175)+1,1)-1-DATE(YEAR(B175),MONTH(B175),1))</f>
        <v>0</v>
      </c>
      <c r="D175" s="198">
        <f>'Statistika-Sum'!D175/(DATE(YEAR(B175),MONTH(B175)+1,1)-1-DATE(YEAR(B175),MONTH(B175),1))</f>
        <v>0</v>
      </c>
    </row>
    <row r="176" spans="2:4" ht="12.75">
      <c r="B176" s="53">
        <f t="shared" si="2"/>
        <v>46113</v>
      </c>
      <c r="C176" s="54">
        <f>'Statistika-Sum'!C176/(DATE(YEAR(B176),MONTH(B176)+1,1)-1-DATE(YEAR(B176),MONTH(B176),1))</f>
        <v>0</v>
      </c>
      <c r="D176" s="198">
        <f>'Statistika-Sum'!D176/(DATE(YEAR(B176),MONTH(B176)+1,1)-1-DATE(YEAR(B176),MONTH(B176),1))</f>
        <v>0</v>
      </c>
    </row>
    <row r="177" spans="2:4" ht="12.75">
      <c r="B177" s="53">
        <f t="shared" si="2"/>
        <v>46143</v>
      </c>
      <c r="C177" s="54">
        <f>'Statistika-Sum'!C177/(DATE(YEAR(B177),MONTH(B177)+1,1)-1-DATE(YEAR(B177),MONTH(B177),1))</f>
        <v>0</v>
      </c>
      <c r="D177" s="198">
        <f>'Statistika-Sum'!D177/(DATE(YEAR(B177),MONTH(B177)+1,1)-1-DATE(YEAR(B177),MONTH(B177),1))</f>
        <v>0</v>
      </c>
    </row>
    <row r="178" spans="2:4" ht="12.75">
      <c r="B178" s="53">
        <f t="shared" si="2"/>
        <v>46174</v>
      </c>
      <c r="C178" s="54">
        <f>'Statistika-Sum'!C178/(DATE(YEAR(B178),MONTH(B178)+1,1)-1-DATE(YEAR(B178),MONTH(B178),1))</f>
        <v>0</v>
      </c>
      <c r="D178" s="198">
        <f>'Statistika-Sum'!D178/(DATE(YEAR(B178),MONTH(B178)+1,1)-1-DATE(YEAR(B178),MONTH(B178),1))</f>
        <v>0</v>
      </c>
    </row>
    <row r="179" spans="2:4" ht="12.75">
      <c r="B179" s="53">
        <f t="shared" si="2"/>
        <v>46204</v>
      </c>
      <c r="C179" s="54">
        <f>'Statistika-Sum'!C179/(DATE(YEAR(B179),MONTH(B179)+1,1)-1-DATE(YEAR(B179),MONTH(B179),1))</f>
        <v>0</v>
      </c>
      <c r="D179" s="198">
        <f>'Statistika-Sum'!D179/(DATE(YEAR(B179),MONTH(B179)+1,1)-1-DATE(YEAR(B179),MONTH(B179),1))</f>
        <v>0</v>
      </c>
    </row>
    <row r="180" spans="2:4" ht="12.75">
      <c r="B180" s="53">
        <f t="shared" si="2"/>
        <v>46235</v>
      </c>
      <c r="C180" s="54">
        <f>'Statistika-Sum'!C180/(DATE(YEAR(B180),MONTH(B180)+1,1)-1-DATE(YEAR(B180),MONTH(B180),1))</f>
        <v>0</v>
      </c>
      <c r="D180" s="198">
        <f>'Statistika-Sum'!D180/(DATE(YEAR(B180),MONTH(B180)+1,1)-1-DATE(YEAR(B180),MONTH(B180),1))</f>
        <v>0</v>
      </c>
    </row>
    <row r="181" spans="2:4" ht="12.75">
      <c r="B181" s="53">
        <f t="shared" si="2"/>
        <v>46266</v>
      </c>
      <c r="C181" s="54">
        <f>'Statistika-Sum'!C181/(DATE(YEAR(B181),MONTH(B181)+1,1)-1-DATE(YEAR(B181),MONTH(B181),1))</f>
        <v>0</v>
      </c>
      <c r="D181" s="198">
        <f>'Statistika-Sum'!D181/(DATE(YEAR(B181),MONTH(B181)+1,1)-1-DATE(YEAR(B181),MONTH(B181),1))</f>
        <v>0</v>
      </c>
    </row>
    <row r="182" spans="2:4" ht="12.75">
      <c r="B182" s="53">
        <f t="shared" si="2"/>
        <v>46296</v>
      </c>
      <c r="C182" s="54">
        <f>'Statistika-Sum'!C182/(DATE(YEAR(B182),MONTH(B182)+1,1)-1-DATE(YEAR(B182),MONTH(B182),1))</f>
        <v>0</v>
      </c>
      <c r="D182" s="198">
        <f>'Statistika-Sum'!D182/(DATE(YEAR(B182),MONTH(B182)+1,1)-1-DATE(YEAR(B182),MONTH(B182),1))</f>
        <v>0</v>
      </c>
    </row>
    <row r="183" spans="2:4" ht="12.75">
      <c r="B183" s="53">
        <f t="shared" si="2"/>
        <v>46327</v>
      </c>
      <c r="C183" s="54">
        <f>'Statistika-Sum'!C183/(DATE(YEAR(B183),MONTH(B183)+1,1)-1-DATE(YEAR(B183),MONTH(B183),1))</f>
        <v>0</v>
      </c>
      <c r="D183" s="198">
        <f>'Statistika-Sum'!D183/(DATE(YEAR(B183),MONTH(B183)+1,1)-1-DATE(YEAR(B183),MONTH(B183),1))</f>
        <v>0</v>
      </c>
    </row>
    <row r="184" spans="2:4" ht="12.75">
      <c r="B184" s="53">
        <f t="shared" si="2"/>
        <v>46357</v>
      </c>
      <c r="C184" s="54">
        <f>'Statistika-Sum'!C184/(DATE(YEAR(B184),MONTH(B184)+1,1)-1-DATE(YEAR(B184),MONTH(B184),1))</f>
        <v>0</v>
      </c>
      <c r="D184" s="198">
        <f>'Statistika-Sum'!D184/(DATE(YEAR(B184),MONTH(B184)+1,1)-1-DATE(YEAR(B184),MONTH(B184),1))</f>
        <v>0</v>
      </c>
    </row>
    <row r="185" spans="2:4" ht="12.75">
      <c r="B185" s="53">
        <f t="shared" si="2"/>
        <v>46388</v>
      </c>
      <c r="C185" s="54">
        <f>'Statistika-Sum'!C185/(DATE(YEAR(B185),MONTH(B185)+1,1)-1-DATE(YEAR(B185),MONTH(B185),1))</f>
        <v>0</v>
      </c>
      <c r="D185" s="198">
        <f>'Statistika-Sum'!D185/(DATE(YEAR(B185),MONTH(B185)+1,1)-1-DATE(YEAR(B185),MONTH(B185),1))</f>
        <v>0</v>
      </c>
    </row>
    <row r="186" spans="2:4" ht="12.75">
      <c r="B186" s="53">
        <f t="shared" si="2"/>
        <v>46419</v>
      </c>
      <c r="C186" s="54">
        <f>'Statistika-Sum'!C186/(DATE(YEAR(B186),MONTH(B186)+1,1)-1-DATE(YEAR(B186),MONTH(B186),1))</f>
        <v>0</v>
      </c>
      <c r="D186" s="198">
        <f>'Statistika-Sum'!D186/(DATE(YEAR(B186),MONTH(B186)+1,1)-1-DATE(YEAR(B186),MONTH(B186),1))</f>
        <v>0</v>
      </c>
    </row>
    <row r="187" spans="2:4" ht="12.75">
      <c r="B187" s="53">
        <f t="shared" si="2"/>
        <v>46447</v>
      </c>
      <c r="C187" s="54">
        <f>'Statistika-Sum'!C187/(DATE(YEAR(B187),MONTH(B187)+1,1)-1-DATE(YEAR(B187),MONTH(B187),1))</f>
        <v>0</v>
      </c>
      <c r="D187" s="198">
        <f>'Statistika-Sum'!D187/(DATE(YEAR(B187),MONTH(B187)+1,1)-1-DATE(YEAR(B187),MONTH(B187),1))</f>
        <v>0</v>
      </c>
    </row>
    <row r="188" spans="2:4" ht="12.75">
      <c r="B188" s="53">
        <f t="shared" si="2"/>
        <v>46478</v>
      </c>
      <c r="C188" s="54">
        <f>'Statistika-Sum'!C188/(DATE(YEAR(B188),MONTH(B188)+1,1)-1-DATE(YEAR(B188),MONTH(B188),1))</f>
        <v>0</v>
      </c>
      <c r="D188" s="198">
        <f>'Statistika-Sum'!D188/(DATE(YEAR(B188),MONTH(B188)+1,1)-1-DATE(YEAR(B188),MONTH(B188),1))</f>
        <v>0</v>
      </c>
    </row>
    <row r="189" spans="2:4" ht="12.75">
      <c r="B189" s="53">
        <f t="shared" si="2"/>
        <v>46508</v>
      </c>
      <c r="C189" s="54">
        <f>'Statistika-Sum'!C189/(DATE(YEAR(B189),MONTH(B189)+1,1)-1-DATE(YEAR(B189),MONTH(B189),1))</f>
        <v>0</v>
      </c>
      <c r="D189" s="198">
        <f>'Statistika-Sum'!D189/(DATE(YEAR(B189),MONTH(B189)+1,1)-1-DATE(YEAR(B189),MONTH(B189),1))</f>
        <v>0</v>
      </c>
    </row>
    <row r="190" spans="2:4" ht="12.75">
      <c r="B190" s="53">
        <f t="shared" si="2"/>
        <v>46539</v>
      </c>
      <c r="C190" s="54">
        <f>'Statistika-Sum'!C190/(DATE(YEAR(B190),MONTH(B190)+1,1)-1-DATE(YEAR(B190),MONTH(B190),1))</f>
        <v>0</v>
      </c>
      <c r="D190" s="198">
        <f>'Statistika-Sum'!D190/(DATE(YEAR(B190),MONTH(B190)+1,1)-1-DATE(YEAR(B190),MONTH(B190),1))</f>
        <v>0</v>
      </c>
    </row>
    <row r="191" spans="2:4" ht="12.75">
      <c r="B191" s="53">
        <f t="shared" si="2"/>
        <v>46569</v>
      </c>
      <c r="C191" s="54">
        <f>'Statistika-Sum'!C191/(DATE(YEAR(B191),MONTH(B191)+1,1)-1-DATE(YEAR(B191),MONTH(B191),1))</f>
        <v>0</v>
      </c>
      <c r="D191" s="198">
        <f>'Statistika-Sum'!D191/(DATE(YEAR(B191),MONTH(B191)+1,1)-1-DATE(YEAR(B191),MONTH(B191),1))</f>
        <v>0</v>
      </c>
    </row>
    <row r="192" spans="2:4" ht="12.75">
      <c r="B192" s="53">
        <f t="shared" si="2"/>
        <v>46600</v>
      </c>
      <c r="C192" s="54">
        <f>'Statistika-Sum'!C192/(DATE(YEAR(B192),MONTH(B192)+1,1)-1-DATE(YEAR(B192),MONTH(B192),1))</f>
        <v>0</v>
      </c>
      <c r="D192" s="198">
        <f>'Statistika-Sum'!D192/(DATE(YEAR(B192),MONTH(B192)+1,1)-1-DATE(YEAR(B192),MONTH(B192),1))</f>
        <v>0</v>
      </c>
    </row>
    <row r="193" spans="2:4" ht="12.75">
      <c r="B193" s="53">
        <f t="shared" si="2"/>
        <v>46631</v>
      </c>
      <c r="C193" s="54">
        <f>'Statistika-Sum'!C193/(DATE(YEAR(B193),MONTH(B193)+1,1)-1-DATE(YEAR(B193),MONTH(B193),1))</f>
        <v>0</v>
      </c>
      <c r="D193" s="198">
        <f>'Statistika-Sum'!D193/(DATE(YEAR(B193),MONTH(B193)+1,1)-1-DATE(YEAR(B193),MONTH(B193),1))</f>
        <v>0</v>
      </c>
    </row>
    <row r="194" spans="2:4" ht="12.75">
      <c r="B194" s="53">
        <f t="shared" si="2"/>
        <v>46661</v>
      </c>
      <c r="C194" s="54">
        <f>'Statistika-Sum'!C194/(DATE(YEAR(B194),MONTH(B194)+1,1)-1-DATE(YEAR(B194),MONTH(B194),1))</f>
        <v>0</v>
      </c>
      <c r="D194" s="198">
        <f>'Statistika-Sum'!D194/(DATE(YEAR(B194),MONTH(B194)+1,1)-1-DATE(YEAR(B194),MONTH(B194),1))</f>
        <v>0</v>
      </c>
    </row>
    <row r="195" spans="2:4" ht="12.75">
      <c r="B195" s="53">
        <f t="shared" si="2"/>
        <v>46692</v>
      </c>
      <c r="C195" s="54">
        <f>'Statistika-Sum'!C195/(DATE(YEAR(B195),MONTH(B195)+1,1)-1-DATE(YEAR(B195),MONTH(B195),1))</f>
        <v>0</v>
      </c>
      <c r="D195" s="198">
        <f>'Statistika-Sum'!D195/(DATE(YEAR(B195),MONTH(B195)+1,1)-1-DATE(YEAR(B195),MONTH(B195),1))</f>
        <v>0</v>
      </c>
    </row>
    <row r="196" spans="2:4" ht="12.75">
      <c r="B196" s="53">
        <f t="shared" si="2"/>
        <v>46722</v>
      </c>
      <c r="C196" s="54">
        <f>'Statistika-Sum'!C196/(DATE(YEAR(B196),MONTH(B196)+1,1)-1-DATE(YEAR(B196),MONTH(B196),1))</f>
        <v>0</v>
      </c>
      <c r="D196" s="198">
        <f>'Statistika-Sum'!D196/(DATE(YEAR(B196),MONTH(B196)+1,1)-1-DATE(YEAR(B196),MONTH(B196),1))</f>
        <v>0</v>
      </c>
    </row>
    <row r="197" spans="2:4" ht="12.75">
      <c r="B197" s="53">
        <f t="shared" si="2"/>
        <v>46753</v>
      </c>
      <c r="C197" s="54">
        <f>'Statistika-Sum'!C197/(DATE(YEAR(B197),MONTH(B197)+1,1)-1-DATE(YEAR(B197),MONTH(B197),1))</f>
        <v>0</v>
      </c>
      <c r="D197" s="198">
        <f>'Statistika-Sum'!D197/(DATE(YEAR(B197),MONTH(B197)+1,1)-1-DATE(YEAR(B197),MONTH(B197),1))</f>
        <v>0</v>
      </c>
    </row>
    <row r="198" spans="2:4" ht="12.75">
      <c r="B198" s="53">
        <f t="shared" si="2"/>
        <v>46784</v>
      </c>
      <c r="C198" s="54">
        <f>'Statistika-Sum'!C198/(DATE(YEAR(B198),MONTH(B198)+1,1)-1-DATE(YEAR(B198),MONTH(B198),1))</f>
        <v>0</v>
      </c>
      <c r="D198" s="198">
        <f>'Statistika-Sum'!D198/(DATE(YEAR(B198),MONTH(B198)+1,1)-1-DATE(YEAR(B198),MONTH(B198),1))</f>
        <v>0</v>
      </c>
    </row>
    <row r="199" spans="2:4" ht="12.75">
      <c r="B199" s="53">
        <f t="shared" si="2"/>
        <v>46813</v>
      </c>
      <c r="C199" s="54"/>
      <c r="D199" s="54"/>
    </row>
  </sheetData>
  <sheetProtection/>
  <printOptions/>
  <pageMargins left="0.787401575" right="0.787401575" top="0.984251969" bottom="0.984251969" header="0.5" footer="0.5"/>
  <pageSetup fitToHeight="100" fitToWidth="1" horizontalDpi="600" verticalDpi="600" orientation="landscape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S1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28125" style="0" customWidth="1"/>
    <col min="15" max="15" width="3.28125" style="0" customWidth="1"/>
    <col min="16" max="16" width="15.421875" style="0" bestFit="1" customWidth="1"/>
    <col min="17" max="17" width="12.00390625" style="0" customWidth="1"/>
    <col min="19" max="19" width="10.140625" style="0" bestFit="1" customWidth="1"/>
  </cols>
  <sheetData>
    <row r="2" s="76" customFormat="1" ht="12.75">
      <c r="B2" s="75" t="s">
        <v>159</v>
      </c>
    </row>
    <row r="3" ht="12.75">
      <c r="P3" s="52" t="s">
        <v>46</v>
      </c>
    </row>
    <row r="4" spans="2:17" ht="12.75">
      <c r="B4" s="47" t="s">
        <v>41</v>
      </c>
      <c r="C4" s="47" t="s">
        <v>5</v>
      </c>
      <c r="D4" s="190" t="s">
        <v>48</v>
      </c>
      <c r="P4" t="s">
        <v>39</v>
      </c>
      <c r="Q4" s="31">
        <f>MIN(Denik!A:A)</f>
        <v>40917</v>
      </c>
    </row>
    <row r="5" spans="2:19" ht="12.75">
      <c r="B5" s="53">
        <f>DATE(YEAR(Q4),MONTH(Q4),1)</f>
        <v>40909</v>
      </c>
      <c r="C5" s="54"/>
      <c r="D5" s="198"/>
      <c r="P5" t="s">
        <v>43</v>
      </c>
      <c r="Q5" s="31">
        <f>MAX(Denik!A:A)</f>
        <v>40986</v>
      </c>
      <c r="S5" s="69"/>
    </row>
    <row r="6" spans="2:17" ht="12.75">
      <c r="B6" s="53">
        <f aca="true" t="shared" si="0" ref="B6:B37">DATE(YEAR(B5),MONTH(B5)+1,1)</f>
        <v>40940</v>
      </c>
      <c r="C6" s="74">
        <f>IF('Statistika-Sum'!C6&gt;0,('Statistika-Sum'!C6-'Statistika-Sum'!C5)/'Statistika-Sum'!C5,0)</f>
        <v>0.6730497225546724</v>
      </c>
      <c r="D6" s="199">
        <f>IF('Statistika-Sum'!D6&gt;0,('Statistika-Sum'!D6-'Statistika-Sum'!D5)/'Statistika-Sum'!D5,0)</f>
        <v>0.6087178962447576</v>
      </c>
      <c r="P6" t="s">
        <v>44</v>
      </c>
      <c r="Q6" s="51">
        <f>Q5-Q4+1</f>
        <v>70</v>
      </c>
    </row>
    <row r="7" spans="2:17" ht="12.75">
      <c r="B7" s="53">
        <f t="shared" si="0"/>
        <v>40969</v>
      </c>
      <c r="C7" s="74">
        <f>IF('Statistika-Sum'!C7&gt;0,('Statistika-Sum'!C7-'Statistika-Sum'!C6)/'Statistika-Sum'!C6,0)</f>
        <v>0.1034662157768097</v>
      </c>
      <c r="D7" s="199">
        <f>IF('Statistika-Sum'!D7&gt;0,('Statistika-Sum'!D7-'Statistika-Sum'!D6)/'Statistika-Sum'!D6,0)</f>
        <v>0.07128015943688154</v>
      </c>
      <c r="P7" t="s">
        <v>40</v>
      </c>
      <c r="Q7">
        <f>Zaznamu</f>
        <v>71</v>
      </c>
    </row>
    <row r="8" spans="2:4" ht="12.75">
      <c r="B8" s="53">
        <f t="shared" si="0"/>
        <v>41000</v>
      </c>
      <c r="C8" s="74">
        <f>IF('Statistika-Sum'!C8&gt;0,('Statistika-Sum'!C8-'Statistika-Sum'!C7)/'Statistika-Sum'!C7,0)</f>
        <v>0</v>
      </c>
      <c r="D8" s="199">
        <f>IF('Statistika-Sum'!D8&gt;0,('Statistika-Sum'!D8-'Statistika-Sum'!D7)/'Statistika-Sum'!D7,0)</f>
        <v>0</v>
      </c>
    </row>
    <row r="9" spans="2:4" ht="12.75">
      <c r="B9" s="53">
        <f t="shared" si="0"/>
        <v>41030</v>
      </c>
      <c r="C9" s="74">
        <f>IF('Statistika-Sum'!C9&gt;0,('Statistika-Sum'!C9-'Statistika-Sum'!C8)/'Statistika-Sum'!C8,0)</f>
        <v>0</v>
      </c>
      <c r="D9" s="199">
        <f>IF('Statistika-Sum'!D9&gt;0,('Statistika-Sum'!D9-'Statistika-Sum'!D8)/'Statistika-Sum'!D8,0)</f>
        <v>0</v>
      </c>
    </row>
    <row r="10" spans="2:17" ht="12.75">
      <c r="B10" s="53">
        <f t="shared" si="0"/>
        <v>41061</v>
      </c>
      <c r="C10" s="74">
        <f>IF('Statistika-Sum'!C10&gt;0,('Statistika-Sum'!C10-'Statistika-Sum'!C9)/'Statistika-Sum'!C9,0)</f>
        <v>0</v>
      </c>
      <c r="D10" s="199">
        <f>IF('Statistika-Sum'!D10&gt;0,('Statistika-Sum'!D10-'Statistika-Sum'!D9)/'Statistika-Sum'!D9,0)</f>
        <v>0</v>
      </c>
      <c r="P10" t="s">
        <v>42</v>
      </c>
      <c r="Q10" s="51">
        <f ca="1">TODAY()-Q4</f>
        <v>70</v>
      </c>
    </row>
    <row r="11" spans="2:4" ht="12.75">
      <c r="B11" s="53">
        <f t="shared" si="0"/>
        <v>41091</v>
      </c>
      <c r="C11" s="74">
        <f>IF('Statistika-Sum'!C11&gt;0,('Statistika-Sum'!C11-'Statistika-Sum'!C10)/'Statistika-Sum'!C10,0)</f>
        <v>0</v>
      </c>
      <c r="D11" s="199">
        <f>IF('Statistika-Sum'!D11&gt;0,('Statistika-Sum'!D11-'Statistika-Sum'!D10)/'Statistika-Sum'!D10,0)</f>
        <v>0</v>
      </c>
    </row>
    <row r="12" spans="2:4" ht="12.75">
      <c r="B12" s="53">
        <f t="shared" si="0"/>
        <v>41122</v>
      </c>
      <c r="C12" s="74">
        <f>IF('Statistika-Sum'!C12&gt;0,('Statistika-Sum'!C12-'Statistika-Sum'!C11)/'Statistika-Sum'!C11,0)</f>
        <v>0</v>
      </c>
      <c r="D12" s="199">
        <f>IF('Statistika-Sum'!D12&gt;0,('Statistika-Sum'!D12-'Statistika-Sum'!D11)/'Statistika-Sum'!D11,0)</f>
        <v>0</v>
      </c>
    </row>
    <row r="13" spans="2:4" ht="12.75">
      <c r="B13" s="53">
        <f t="shared" si="0"/>
        <v>41153</v>
      </c>
      <c r="C13" s="74">
        <f>IF('Statistika-Sum'!C13&gt;0,('Statistika-Sum'!C13-'Statistika-Sum'!C12)/'Statistika-Sum'!C12,0)</f>
        <v>0</v>
      </c>
      <c r="D13" s="199">
        <f>IF('Statistika-Sum'!D13&gt;0,('Statistika-Sum'!D13-'Statistika-Sum'!D12)/'Statistika-Sum'!D12,0)</f>
        <v>0</v>
      </c>
    </row>
    <row r="14" spans="2:4" ht="12.75">
      <c r="B14" s="53">
        <f t="shared" si="0"/>
        <v>41183</v>
      </c>
      <c r="C14" s="74">
        <f>IF('Statistika-Sum'!C14&gt;0,('Statistika-Sum'!C14-'Statistika-Sum'!C13)/'Statistika-Sum'!C13,0)</f>
        <v>0</v>
      </c>
      <c r="D14" s="199">
        <f>IF('Statistika-Sum'!D14&gt;0,('Statistika-Sum'!D14-'Statistika-Sum'!D13)/'Statistika-Sum'!D13,0)</f>
        <v>0</v>
      </c>
    </row>
    <row r="15" spans="2:4" ht="12.75">
      <c r="B15" s="53">
        <f t="shared" si="0"/>
        <v>41214</v>
      </c>
      <c r="C15" s="74">
        <f>IF('Statistika-Sum'!C15&gt;0,('Statistika-Sum'!C15-'Statistika-Sum'!C14)/'Statistika-Sum'!C14,0)</f>
        <v>0</v>
      </c>
      <c r="D15" s="199">
        <f>IF('Statistika-Sum'!D15&gt;0,('Statistika-Sum'!D15-'Statistika-Sum'!D14)/'Statistika-Sum'!D14,0)</f>
        <v>0</v>
      </c>
    </row>
    <row r="16" spans="2:4" ht="12.75">
      <c r="B16" s="53">
        <f t="shared" si="0"/>
        <v>41244</v>
      </c>
      <c r="C16" s="74">
        <f>IF('Statistika-Sum'!C16&gt;0,('Statistika-Sum'!C16-'Statistika-Sum'!C15)/'Statistika-Sum'!C15,0)</f>
        <v>0</v>
      </c>
      <c r="D16" s="199">
        <f>IF('Statistika-Sum'!D16&gt;0,('Statistika-Sum'!D16-'Statistika-Sum'!D15)/'Statistika-Sum'!D15,0)</f>
        <v>0</v>
      </c>
    </row>
    <row r="17" spans="2:4" ht="12.75">
      <c r="B17" s="53">
        <f t="shared" si="0"/>
        <v>41275</v>
      </c>
      <c r="C17" s="74">
        <f>IF('Statistika-Sum'!C17&gt;0,('Statistika-Sum'!C17-'Statistika-Sum'!C16)/'Statistika-Sum'!C16,0)</f>
        <v>0</v>
      </c>
      <c r="D17" s="199">
        <f>IF('Statistika-Sum'!D17&gt;0,('Statistika-Sum'!D17-'Statistika-Sum'!D16)/'Statistika-Sum'!D16,0)</f>
        <v>0</v>
      </c>
    </row>
    <row r="18" spans="2:4" ht="12.75">
      <c r="B18" s="53">
        <f t="shared" si="0"/>
        <v>41306</v>
      </c>
      <c r="C18" s="74">
        <f>IF('Statistika-Sum'!C18&gt;0,('Statistika-Sum'!C18-'Statistika-Sum'!C17)/'Statistika-Sum'!C17,0)</f>
        <v>0</v>
      </c>
      <c r="D18" s="199">
        <f>IF('Statistika-Sum'!D18&gt;0,('Statistika-Sum'!D18-'Statistika-Sum'!D17)/'Statistika-Sum'!D17,0)</f>
        <v>0</v>
      </c>
    </row>
    <row r="19" spans="2:4" ht="12.75">
      <c r="B19" s="53">
        <f t="shared" si="0"/>
        <v>41334</v>
      </c>
      <c r="C19" s="74">
        <f>IF('Statistika-Sum'!C19&gt;0,('Statistika-Sum'!C19-'Statistika-Sum'!C18)/'Statistika-Sum'!C18,0)</f>
        <v>0</v>
      </c>
      <c r="D19" s="199">
        <f>IF('Statistika-Sum'!D19&gt;0,('Statistika-Sum'!D19-'Statistika-Sum'!D18)/'Statistika-Sum'!D18,0)</f>
        <v>0</v>
      </c>
    </row>
    <row r="20" spans="2:4" ht="12.75">
      <c r="B20" s="53">
        <f t="shared" si="0"/>
        <v>41365</v>
      </c>
      <c r="C20" s="74">
        <f>IF('Statistika-Sum'!C20&gt;0,('Statistika-Sum'!C20-'Statistika-Sum'!C19)/'Statistika-Sum'!C19,0)</f>
        <v>0</v>
      </c>
      <c r="D20" s="199">
        <f>IF('Statistika-Sum'!D20&gt;0,('Statistika-Sum'!D20-'Statistika-Sum'!D19)/'Statistika-Sum'!D19,0)</f>
        <v>0</v>
      </c>
    </row>
    <row r="21" spans="2:4" ht="12.75">
      <c r="B21" s="53">
        <f t="shared" si="0"/>
        <v>41395</v>
      </c>
      <c r="C21" s="74">
        <f>IF('Statistika-Sum'!C21&gt;0,('Statistika-Sum'!C21-'Statistika-Sum'!C20)/'Statistika-Sum'!C20,0)</f>
        <v>0</v>
      </c>
      <c r="D21" s="199">
        <f>IF('Statistika-Sum'!D21&gt;0,('Statistika-Sum'!D21-'Statistika-Sum'!D20)/'Statistika-Sum'!D20,0)</f>
        <v>0</v>
      </c>
    </row>
    <row r="22" spans="2:4" ht="12.75">
      <c r="B22" s="53">
        <f t="shared" si="0"/>
        <v>41426</v>
      </c>
      <c r="C22" s="74">
        <f>IF('Statistika-Sum'!C22&gt;0,('Statistika-Sum'!C22-'Statistika-Sum'!C21)/'Statistika-Sum'!C21,0)</f>
        <v>0</v>
      </c>
      <c r="D22" s="199">
        <f>IF('Statistika-Sum'!D22&gt;0,('Statistika-Sum'!D22-'Statistika-Sum'!D21)/'Statistika-Sum'!D21,0)</f>
        <v>0</v>
      </c>
    </row>
    <row r="23" spans="2:4" ht="12.75">
      <c r="B23" s="53">
        <f t="shared" si="0"/>
        <v>41456</v>
      </c>
      <c r="C23" s="74">
        <f>IF('Statistika-Sum'!C23&gt;0,('Statistika-Sum'!C23-'Statistika-Sum'!C22)/'Statistika-Sum'!C22,0)</f>
        <v>0</v>
      </c>
      <c r="D23" s="199">
        <f>IF('Statistika-Sum'!D23&gt;0,('Statistika-Sum'!D23-'Statistika-Sum'!D22)/'Statistika-Sum'!D22,0)</f>
        <v>0</v>
      </c>
    </row>
    <row r="24" spans="2:4" ht="12.75">
      <c r="B24" s="53">
        <f t="shared" si="0"/>
        <v>41487</v>
      </c>
      <c r="C24" s="74">
        <f>IF('Statistika-Sum'!C24&gt;0,('Statistika-Sum'!C24-'Statistika-Sum'!C23)/'Statistika-Sum'!C23,0)</f>
        <v>0</v>
      </c>
      <c r="D24" s="199">
        <f>IF('Statistika-Sum'!D24&gt;0,('Statistika-Sum'!D24-'Statistika-Sum'!D23)/'Statistika-Sum'!D23,0)</f>
        <v>0</v>
      </c>
    </row>
    <row r="25" spans="2:4" ht="12.75">
      <c r="B25" s="53">
        <f t="shared" si="0"/>
        <v>41518</v>
      </c>
      <c r="C25" s="74">
        <f>IF('Statistika-Sum'!C25&gt;0,('Statistika-Sum'!C25-'Statistika-Sum'!C24)/'Statistika-Sum'!C24,0)</f>
        <v>0</v>
      </c>
      <c r="D25" s="199">
        <f>IF('Statistika-Sum'!D25&gt;0,('Statistika-Sum'!D25-'Statistika-Sum'!D24)/'Statistika-Sum'!D24,0)</f>
        <v>0</v>
      </c>
    </row>
    <row r="26" spans="2:4" ht="12.75">
      <c r="B26" s="53">
        <f t="shared" si="0"/>
        <v>41548</v>
      </c>
      <c r="C26" s="74">
        <f>IF('Statistika-Sum'!C26&gt;0,('Statistika-Sum'!C26-'Statistika-Sum'!C25)/'Statistika-Sum'!C25,0)</f>
        <v>0</v>
      </c>
      <c r="D26" s="199">
        <f>IF('Statistika-Sum'!D26&gt;0,('Statistika-Sum'!D26-'Statistika-Sum'!D25)/'Statistika-Sum'!D25,0)</f>
        <v>0</v>
      </c>
    </row>
    <row r="27" spans="2:4" ht="12.75">
      <c r="B27" s="53">
        <f t="shared" si="0"/>
        <v>41579</v>
      </c>
      <c r="C27" s="74">
        <f>IF('Statistika-Sum'!C27&gt;0,('Statistika-Sum'!C27-'Statistika-Sum'!C26)/'Statistika-Sum'!C26,0)</f>
        <v>0</v>
      </c>
      <c r="D27" s="199">
        <f>IF('Statistika-Sum'!D27&gt;0,('Statistika-Sum'!D27-'Statistika-Sum'!D26)/'Statistika-Sum'!D26,0)</f>
        <v>0</v>
      </c>
    </row>
    <row r="28" spans="2:4" ht="12.75">
      <c r="B28" s="53">
        <f t="shared" si="0"/>
        <v>41609</v>
      </c>
      <c r="C28" s="74">
        <f>IF('Statistika-Sum'!C28&gt;0,('Statistika-Sum'!C28-'Statistika-Sum'!C27)/'Statistika-Sum'!C27,0)</f>
        <v>0</v>
      </c>
      <c r="D28" s="199">
        <f>IF('Statistika-Sum'!D28&gt;0,('Statistika-Sum'!D28-'Statistika-Sum'!D27)/'Statistika-Sum'!D27,0)</f>
        <v>0</v>
      </c>
    </row>
    <row r="29" spans="2:4" ht="12.75">
      <c r="B29" s="53">
        <f t="shared" si="0"/>
        <v>41640</v>
      </c>
      <c r="C29" s="74">
        <f>IF('Statistika-Sum'!C29&gt;0,('Statistika-Sum'!C29-'Statistika-Sum'!C28)/'Statistika-Sum'!C28,0)</f>
        <v>0</v>
      </c>
      <c r="D29" s="199">
        <f>IF('Statistika-Sum'!D29&gt;0,('Statistika-Sum'!D29-'Statistika-Sum'!D28)/'Statistika-Sum'!D28,0)</f>
        <v>0</v>
      </c>
    </row>
    <row r="30" spans="2:4" ht="12.75">
      <c r="B30" s="53">
        <f t="shared" si="0"/>
        <v>41671</v>
      </c>
      <c r="C30" s="74">
        <f>IF('Statistika-Sum'!C30&gt;0,('Statistika-Sum'!C30-'Statistika-Sum'!C29)/'Statistika-Sum'!C29,0)</f>
        <v>0</v>
      </c>
      <c r="D30" s="199">
        <f>IF('Statistika-Sum'!D30&gt;0,('Statistika-Sum'!D30-'Statistika-Sum'!D29)/'Statistika-Sum'!D29,0)</f>
        <v>0</v>
      </c>
    </row>
    <row r="31" spans="2:4" ht="12.75">
      <c r="B31" s="53">
        <f t="shared" si="0"/>
        <v>41699</v>
      </c>
      <c r="C31" s="74">
        <f>IF('Statistika-Sum'!C31&gt;0,('Statistika-Sum'!C31-'Statistika-Sum'!C30)/'Statistika-Sum'!C30,0)</f>
        <v>0</v>
      </c>
      <c r="D31" s="199">
        <f>IF('Statistika-Sum'!D31&gt;0,('Statistika-Sum'!D31-'Statistika-Sum'!D30)/'Statistika-Sum'!D30,0)</f>
        <v>0</v>
      </c>
    </row>
    <row r="32" spans="2:4" ht="12.75">
      <c r="B32" s="53">
        <f t="shared" si="0"/>
        <v>41730</v>
      </c>
      <c r="C32" s="74">
        <f>IF('Statistika-Sum'!C32&gt;0,('Statistika-Sum'!C32-'Statistika-Sum'!C31)/'Statistika-Sum'!C31,0)</f>
        <v>0</v>
      </c>
      <c r="D32" s="199">
        <f>IF('Statistika-Sum'!D32&gt;0,('Statistika-Sum'!D32-'Statistika-Sum'!D31)/'Statistika-Sum'!D31,0)</f>
        <v>0</v>
      </c>
    </row>
    <row r="33" spans="2:4" ht="12.75">
      <c r="B33" s="53">
        <f t="shared" si="0"/>
        <v>41760</v>
      </c>
      <c r="C33" s="74">
        <f>IF('Statistika-Sum'!C33&gt;0,('Statistika-Sum'!C33-'Statistika-Sum'!C32)/'Statistika-Sum'!C32,0)</f>
        <v>0</v>
      </c>
      <c r="D33" s="199">
        <f>IF('Statistika-Sum'!D33&gt;0,('Statistika-Sum'!D33-'Statistika-Sum'!D32)/'Statistika-Sum'!D32,0)</f>
        <v>0</v>
      </c>
    </row>
    <row r="34" spans="2:4" ht="12.75">
      <c r="B34" s="53">
        <f t="shared" si="0"/>
        <v>41791</v>
      </c>
      <c r="C34" s="74">
        <f>IF('Statistika-Sum'!C34&gt;0,('Statistika-Sum'!C34-'Statistika-Sum'!C33)/'Statistika-Sum'!C33,0)</f>
        <v>0</v>
      </c>
      <c r="D34" s="199">
        <f>IF('Statistika-Sum'!D34&gt;0,('Statistika-Sum'!D34-'Statistika-Sum'!D33)/'Statistika-Sum'!D33,0)</f>
        <v>0</v>
      </c>
    </row>
    <row r="35" spans="2:4" ht="12.75">
      <c r="B35" s="53">
        <f t="shared" si="0"/>
        <v>41821</v>
      </c>
      <c r="C35" s="74">
        <f>IF('Statistika-Sum'!C35&gt;0,('Statistika-Sum'!C35-'Statistika-Sum'!C34)/'Statistika-Sum'!C34,0)</f>
        <v>0</v>
      </c>
      <c r="D35" s="199">
        <f>IF('Statistika-Sum'!D35&gt;0,('Statistika-Sum'!D35-'Statistika-Sum'!D34)/'Statistika-Sum'!D34,0)</f>
        <v>0</v>
      </c>
    </row>
    <row r="36" spans="2:4" ht="12.75">
      <c r="B36" s="53">
        <f t="shared" si="0"/>
        <v>41852</v>
      </c>
      <c r="C36" s="74">
        <f>IF('Statistika-Sum'!C36&gt;0,('Statistika-Sum'!C36-'Statistika-Sum'!C35)/'Statistika-Sum'!C35,0)</f>
        <v>0</v>
      </c>
      <c r="D36" s="199">
        <f>IF('Statistika-Sum'!D36&gt;0,('Statistika-Sum'!D36-'Statistika-Sum'!D35)/'Statistika-Sum'!D35,0)</f>
        <v>0</v>
      </c>
    </row>
    <row r="37" spans="2:4" ht="12.75">
      <c r="B37" s="53">
        <f t="shared" si="0"/>
        <v>41883</v>
      </c>
      <c r="C37" s="74">
        <f>IF('Statistika-Sum'!C37&gt;0,('Statistika-Sum'!C37-'Statistika-Sum'!C36)/'Statistika-Sum'!C36,0)</f>
        <v>0</v>
      </c>
      <c r="D37" s="199">
        <f>IF('Statistika-Sum'!D37&gt;0,('Statistika-Sum'!D37-'Statistika-Sum'!D36)/'Statistika-Sum'!D36,0)</f>
        <v>0</v>
      </c>
    </row>
    <row r="38" spans="2:4" ht="12.75">
      <c r="B38" s="53">
        <f aca="true" t="shared" si="1" ref="B38:B69">DATE(YEAR(B37),MONTH(B37)+1,1)</f>
        <v>41913</v>
      </c>
      <c r="C38" s="74">
        <f>IF('Statistika-Sum'!C38&gt;0,('Statistika-Sum'!C38-'Statistika-Sum'!C37)/'Statistika-Sum'!C37,0)</f>
        <v>0</v>
      </c>
      <c r="D38" s="199">
        <f>IF('Statistika-Sum'!D38&gt;0,('Statistika-Sum'!D38-'Statistika-Sum'!D37)/'Statistika-Sum'!D37,0)</f>
        <v>0</v>
      </c>
    </row>
    <row r="39" spans="2:4" ht="12.75">
      <c r="B39" s="53">
        <f t="shared" si="1"/>
        <v>41944</v>
      </c>
      <c r="C39" s="74">
        <f>IF('Statistika-Sum'!C39&gt;0,('Statistika-Sum'!C39-'Statistika-Sum'!C38)/'Statistika-Sum'!C38,0)</f>
        <v>0</v>
      </c>
      <c r="D39" s="199">
        <f>IF('Statistika-Sum'!D39&gt;0,('Statistika-Sum'!D39-'Statistika-Sum'!D38)/'Statistika-Sum'!D38,0)</f>
        <v>0</v>
      </c>
    </row>
    <row r="40" spans="2:4" ht="12.75">
      <c r="B40" s="53">
        <f t="shared" si="1"/>
        <v>41974</v>
      </c>
      <c r="C40" s="74">
        <f>IF('Statistika-Sum'!C40&gt;0,('Statistika-Sum'!C40-'Statistika-Sum'!C39)/'Statistika-Sum'!C39,0)</f>
        <v>0</v>
      </c>
      <c r="D40" s="199">
        <f>IF('Statistika-Sum'!D40&gt;0,('Statistika-Sum'!D40-'Statistika-Sum'!D39)/'Statistika-Sum'!D39,0)</f>
        <v>0</v>
      </c>
    </row>
    <row r="41" spans="2:4" ht="12.75">
      <c r="B41" s="53">
        <f t="shared" si="1"/>
        <v>42005</v>
      </c>
      <c r="C41" s="74">
        <f>IF('Statistika-Sum'!C41&gt;0,('Statistika-Sum'!C41-'Statistika-Sum'!C40)/'Statistika-Sum'!C40,0)</f>
        <v>0</v>
      </c>
      <c r="D41" s="199">
        <f>IF('Statistika-Sum'!D41&gt;0,('Statistika-Sum'!D41-'Statistika-Sum'!D40)/'Statistika-Sum'!D40,0)</f>
        <v>0</v>
      </c>
    </row>
    <row r="42" spans="2:4" ht="12.75">
      <c r="B42" s="53">
        <f t="shared" si="1"/>
        <v>42036</v>
      </c>
      <c r="C42" s="74">
        <f>IF('Statistika-Sum'!C42&gt;0,('Statistika-Sum'!C42-'Statistika-Sum'!C41)/'Statistika-Sum'!C41,0)</f>
        <v>0</v>
      </c>
      <c r="D42" s="199">
        <f>IF('Statistika-Sum'!D42&gt;0,('Statistika-Sum'!D42-'Statistika-Sum'!D41)/'Statistika-Sum'!D41,0)</f>
        <v>0</v>
      </c>
    </row>
    <row r="43" spans="2:4" ht="12.75">
      <c r="B43" s="53">
        <f t="shared" si="1"/>
        <v>42064</v>
      </c>
      <c r="C43" s="74">
        <f>IF('Statistika-Sum'!C43&gt;0,('Statistika-Sum'!C43-'Statistika-Sum'!C42)/'Statistika-Sum'!C42,0)</f>
        <v>0</v>
      </c>
      <c r="D43" s="199">
        <f>IF('Statistika-Sum'!D43&gt;0,('Statistika-Sum'!D43-'Statistika-Sum'!D42)/'Statistika-Sum'!D42,0)</f>
        <v>0</v>
      </c>
    </row>
    <row r="44" spans="2:4" ht="12.75">
      <c r="B44" s="53">
        <f t="shared" si="1"/>
        <v>42095</v>
      </c>
      <c r="C44" s="74">
        <f>IF('Statistika-Sum'!C44&gt;0,('Statistika-Sum'!C44-'Statistika-Sum'!C43)/'Statistika-Sum'!C43,0)</f>
        <v>0</v>
      </c>
      <c r="D44" s="199">
        <f>IF('Statistika-Sum'!D44&gt;0,('Statistika-Sum'!D44-'Statistika-Sum'!D43)/'Statistika-Sum'!D43,0)</f>
        <v>0</v>
      </c>
    </row>
    <row r="45" spans="2:4" ht="12.75">
      <c r="B45" s="53">
        <f t="shared" si="1"/>
        <v>42125</v>
      </c>
      <c r="C45" s="74">
        <f>IF('Statistika-Sum'!C45&gt;0,('Statistika-Sum'!C45-'Statistika-Sum'!C44)/'Statistika-Sum'!C44,0)</f>
        <v>0</v>
      </c>
      <c r="D45" s="199">
        <f>IF('Statistika-Sum'!D45&gt;0,('Statistika-Sum'!D45-'Statistika-Sum'!D44)/'Statistika-Sum'!D44,0)</f>
        <v>0</v>
      </c>
    </row>
    <row r="46" spans="2:4" ht="12.75">
      <c r="B46" s="53">
        <f t="shared" si="1"/>
        <v>42156</v>
      </c>
      <c r="C46" s="74">
        <f>IF('Statistika-Sum'!C46&gt;0,('Statistika-Sum'!C46-'Statistika-Sum'!C45)/'Statistika-Sum'!C45,0)</f>
        <v>0</v>
      </c>
      <c r="D46" s="199">
        <f>IF('Statistika-Sum'!D46&gt;0,('Statistika-Sum'!D46-'Statistika-Sum'!D45)/'Statistika-Sum'!D45,0)</f>
        <v>0</v>
      </c>
    </row>
    <row r="47" spans="2:4" ht="12.75">
      <c r="B47" s="53">
        <f t="shared" si="1"/>
        <v>42186</v>
      </c>
      <c r="C47" s="74">
        <f>IF('Statistika-Sum'!C47&gt;0,('Statistika-Sum'!C47-'Statistika-Sum'!C46)/'Statistika-Sum'!C46,0)</f>
        <v>0</v>
      </c>
      <c r="D47" s="199">
        <f>IF('Statistika-Sum'!D47&gt;0,('Statistika-Sum'!D47-'Statistika-Sum'!D46)/'Statistika-Sum'!D46,0)</f>
        <v>0</v>
      </c>
    </row>
    <row r="48" spans="2:4" ht="12.75">
      <c r="B48" s="53">
        <f t="shared" si="1"/>
        <v>42217</v>
      </c>
      <c r="C48" s="74">
        <f>IF('Statistika-Sum'!C48&gt;0,('Statistika-Sum'!C48-'Statistika-Sum'!C47)/'Statistika-Sum'!C47,0)</f>
        <v>0</v>
      </c>
      <c r="D48" s="199">
        <f>IF('Statistika-Sum'!D48&gt;0,('Statistika-Sum'!D48-'Statistika-Sum'!D47)/'Statistika-Sum'!D47,0)</f>
        <v>0</v>
      </c>
    </row>
    <row r="49" spans="2:4" ht="12.75">
      <c r="B49" s="53">
        <f t="shared" si="1"/>
        <v>42248</v>
      </c>
      <c r="C49" s="74">
        <f>IF('Statistika-Sum'!C49&gt;0,('Statistika-Sum'!C49-'Statistika-Sum'!C48)/'Statistika-Sum'!C48,0)</f>
        <v>0</v>
      </c>
      <c r="D49" s="199">
        <f>IF('Statistika-Sum'!D49&gt;0,('Statistika-Sum'!D49-'Statistika-Sum'!D48)/'Statistika-Sum'!D48,0)</f>
        <v>0</v>
      </c>
    </row>
    <row r="50" spans="2:4" ht="12.75">
      <c r="B50" s="53">
        <f t="shared" si="1"/>
        <v>42278</v>
      </c>
      <c r="C50" s="74">
        <f>IF('Statistika-Sum'!C50&gt;0,('Statistika-Sum'!C50-'Statistika-Sum'!C49)/'Statistika-Sum'!C49,0)</f>
        <v>0</v>
      </c>
      <c r="D50" s="199">
        <f>IF('Statistika-Sum'!D50&gt;0,('Statistika-Sum'!D50-'Statistika-Sum'!D49)/'Statistika-Sum'!D49,0)</f>
        <v>0</v>
      </c>
    </row>
    <row r="51" spans="2:4" ht="12.75">
      <c r="B51" s="53">
        <f t="shared" si="1"/>
        <v>42309</v>
      </c>
      <c r="C51" s="74">
        <f>IF('Statistika-Sum'!C51&gt;0,('Statistika-Sum'!C51-'Statistika-Sum'!C50)/'Statistika-Sum'!C50,0)</f>
        <v>0</v>
      </c>
      <c r="D51" s="199">
        <f>IF('Statistika-Sum'!D51&gt;0,('Statistika-Sum'!D51-'Statistika-Sum'!D50)/'Statistika-Sum'!D50,0)</f>
        <v>0</v>
      </c>
    </row>
    <row r="52" spans="2:4" ht="12.75">
      <c r="B52" s="53">
        <f t="shared" si="1"/>
        <v>42339</v>
      </c>
      <c r="C52" s="74">
        <f>IF('Statistika-Sum'!C52&gt;0,('Statistika-Sum'!C52-'Statistika-Sum'!C51)/'Statistika-Sum'!C51,0)</f>
        <v>0</v>
      </c>
      <c r="D52" s="199">
        <f>IF('Statistika-Sum'!D52&gt;0,('Statistika-Sum'!D52-'Statistika-Sum'!D51)/'Statistika-Sum'!D51,0)</f>
        <v>0</v>
      </c>
    </row>
    <row r="53" spans="2:4" ht="12.75">
      <c r="B53" s="53">
        <f t="shared" si="1"/>
        <v>42370</v>
      </c>
      <c r="C53" s="74">
        <f>IF('Statistika-Sum'!C53&gt;0,('Statistika-Sum'!C53-'Statistika-Sum'!C52)/'Statistika-Sum'!C52,0)</f>
        <v>0</v>
      </c>
      <c r="D53" s="199">
        <f>IF('Statistika-Sum'!D53&gt;0,('Statistika-Sum'!D53-'Statistika-Sum'!D52)/'Statistika-Sum'!D52,0)</f>
        <v>0</v>
      </c>
    </row>
    <row r="54" spans="2:4" ht="12.75">
      <c r="B54" s="53">
        <f t="shared" si="1"/>
        <v>42401</v>
      </c>
      <c r="C54" s="74">
        <f>IF('Statistika-Sum'!C54&gt;0,('Statistika-Sum'!C54-'Statistika-Sum'!C53)/'Statistika-Sum'!C53,0)</f>
        <v>0</v>
      </c>
      <c r="D54" s="199">
        <f>IF('Statistika-Sum'!D54&gt;0,('Statistika-Sum'!D54-'Statistika-Sum'!D53)/'Statistika-Sum'!D53,0)</f>
        <v>0</v>
      </c>
    </row>
    <row r="55" spans="2:4" ht="12.75">
      <c r="B55" s="53">
        <f t="shared" si="1"/>
        <v>42430</v>
      </c>
      <c r="C55" s="74">
        <f>IF('Statistika-Sum'!C55&gt;0,('Statistika-Sum'!C55-'Statistika-Sum'!C54)/'Statistika-Sum'!C54,0)</f>
        <v>0</v>
      </c>
      <c r="D55" s="199">
        <f>IF('Statistika-Sum'!D55&gt;0,('Statistika-Sum'!D55-'Statistika-Sum'!D54)/'Statistika-Sum'!D54,0)</f>
        <v>0</v>
      </c>
    </row>
    <row r="56" spans="2:4" ht="12.75">
      <c r="B56" s="53">
        <f t="shared" si="1"/>
        <v>42461</v>
      </c>
      <c r="C56" s="74">
        <f>IF('Statistika-Sum'!C56&gt;0,('Statistika-Sum'!C56-'Statistika-Sum'!C55)/'Statistika-Sum'!C55,0)</f>
        <v>0</v>
      </c>
      <c r="D56" s="199">
        <f>IF('Statistika-Sum'!D56&gt;0,('Statistika-Sum'!D56-'Statistika-Sum'!D55)/'Statistika-Sum'!D55,0)</f>
        <v>0</v>
      </c>
    </row>
    <row r="57" spans="2:4" ht="12.75">
      <c r="B57" s="53">
        <f t="shared" si="1"/>
        <v>42491</v>
      </c>
      <c r="C57" s="74">
        <f>IF('Statistika-Sum'!C57&gt;0,('Statistika-Sum'!C57-'Statistika-Sum'!C56)/'Statistika-Sum'!C56,0)</f>
        <v>0</v>
      </c>
      <c r="D57" s="199">
        <f>IF('Statistika-Sum'!D57&gt;0,('Statistika-Sum'!D57-'Statistika-Sum'!D56)/'Statistika-Sum'!D56,0)</f>
        <v>0</v>
      </c>
    </row>
    <row r="58" spans="2:4" ht="12.75">
      <c r="B58" s="53">
        <f t="shared" si="1"/>
        <v>42522</v>
      </c>
      <c r="C58" s="74">
        <f>IF('Statistika-Sum'!C58&gt;0,('Statistika-Sum'!C58-'Statistika-Sum'!C57)/'Statistika-Sum'!C57,0)</f>
        <v>0</v>
      </c>
      <c r="D58" s="199">
        <f>IF('Statistika-Sum'!D58&gt;0,('Statistika-Sum'!D58-'Statistika-Sum'!D57)/'Statistika-Sum'!D57,0)</f>
        <v>0</v>
      </c>
    </row>
    <row r="59" spans="2:4" ht="12.75">
      <c r="B59" s="53">
        <f t="shared" si="1"/>
        <v>42552</v>
      </c>
      <c r="C59" s="74">
        <f>IF('Statistika-Sum'!C59&gt;0,('Statistika-Sum'!C59-'Statistika-Sum'!C58)/'Statistika-Sum'!C58,0)</f>
        <v>0</v>
      </c>
      <c r="D59" s="199">
        <f>IF('Statistika-Sum'!D59&gt;0,('Statistika-Sum'!D59-'Statistika-Sum'!D58)/'Statistika-Sum'!D58,0)</f>
        <v>0</v>
      </c>
    </row>
    <row r="60" spans="2:4" ht="12.75">
      <c r="B60" s="53">
        <f t="shared" si="1"/>
        <v>42583</v>
      </c>
      <c r="C60" s="74">
        <f>IF('Statistika-Sum'!C60&gt;0,('Statistika-Sum'!C60-'Statistika-Sum'!C59)/'Statistika-Sum'!C59,0)</f>
        <v>0</v>
      </c>
      <c r="D60" s="199">
        <f>IF('Statistika-Sum'!D60&gt;0,('Statistika-Sum'!D60-'Statistika-Sum'!D59)/'Statistika-Sum'!D59,0)</f>
        <v>0</v>
      </c>
    </row>
    <row r="61" spans="2:4" ht="12.75">
      <c r="B61" s="53">
        <f t="shared" si="1"/>
        <v>42614</v>
      </c>
      <c r="C61" s="74">
        <f>IF('Statistika-Sum'!C61&gt;0,('Statistika-Sum'!C61-'Statistika-Sum'!C60)/'Statistika-Sum'!C60,0)</f>
        <v>0</v>
      </c>
      <c r="D61" s="199">
        <f>IF('Statistika-Sum'!D61&gt;0,('Statistika-Sum'!D61-'Statistika-Sum'!D60)/'Statistika-Sum'!D60,0)</f>
        <v>0</v>
      </c>
    </row>
    <row r="62" spans="2:4" ht="12.75">
      <c r="B62" s="53">
        <f t="shared" si="1"/>
        <v>42644</v>
      </c>
      <c r="C62" s="74">
        <f>IF('Statistika-Sum'!C62&gt;0,('Statistika-Sum'!C62-'Statistika-Sum'!C61)/'Statistika-Sum'!C61,0)</f>
        <v>0</v>
      </c>
      <c r="D62" s="199">
        <f>IF('Statistika-Sum'!D62&gt;0,('Statistika-Sum'!D62-'Statistika-Sum'!D61)/'Statistika-Sum'!D61,0)</f>
        <v>0</v>
      </c>
    </row>
    <row r="63" spans="2:4" ht="12.75">
      <c r="B63" s="53">
        <f t="shared" si="1"/>
        <v>42675</v>
      </c>
      <c r="C63" s="74">
        <f>IF('Statistika-Sum'!C63&gt;0,('Statistika-Sum'!C63-'Statistika-Sum'!C62)/'Statistika-Sum'!C62,0)</f>
        <v>0</v>
      </c>
      <c r="D63" s="199">
        <f>IF('Statistika-Sum'!D63&gt;0,('Statistika-Sum'!D63-'Statistika-Sum'!D62)/'Statistika-Sum'!D62,0)</f>
        <v>0</v>
      </c>
    </row>
    <row r="64" spans="2:4" ht="12.75">
      <c r="B64" s="53">
        <f t="shared" si="1"/>
        <v>42705</v>
      </c>
      <c r="C64" s="74">
        <f>IF('Statistika-Sum'!C64&gt;0,('Statistika-Sum'!C64-'Statistika-Sum'!C63)/'Statistika-Sum'!C63,0)</f>
        <v>0</v>
      </c>
      <c r="D64" s="199">
        <f>IF('Statistika-Sum'!D64&gt;0,('Statistika-Sum'!D64-'Statistika-Sum'!D63)/'Statistika-Sum'!D63,0)</f>
        <v>0</v>
      </c>
    </row>
    <row r="65" spans="2:4" ht="12.75">
      <c r="B65" s="53">
        <f t="shared" si="1"/>
        <v>42736</v>
      </c>
      <c r="C65" s="74">
        <f>IF('Statistika-Sum'!C65&gt;0,('Statistika-Sum'!C65-'Statistika-Sum'!C64)/'Statistika-Sum'!C64,0)</f>
        <v>0</v>
      </c>
      <c r="D65" s="199">
        <f>IF('Statistika-Sum'!D65&gt;0,('Statistika-Sum'!D65-'Statistika-Sum'!D64)/'Statistika-Sum'!D64,0)</f>
        <v>0</v>
      </c>
    </row>
    <row r="66" spans="2:4" ht="12.75">
      <c r="B66" s="53">
        <f t="shared" si="1"/>
        <v>42767</v>
      </c>
      <c r="C66" s="74">
        <f>IF('Statistika-Sum'!C66&gt;0,('Statistika-Sum'!C66-'Statistika-Sum'!C65)/'Statistika-Sum'!C65,0)</f>
        <v>0</v>
      </c>
      <c r="D66" s="199">
        <f>IF('Statistika-Sum'!D66&gt;0,('Statistika-Sum'!D66-'Statistika-Sum'!D65)/'Statistika-Sum'!D65,0)</f>
        <v>0</v>
      </c>
    </row>
    <row r="67" spans="2:4" ht="12.75">
      <c r="B67" s="53">
        <f t="shared" si="1"/>
        <v>42795</v>
      </c>
      <c r="C67" s="74">
        <f>IF('Statistika-Sum'!C67&gt;0,('Statistika-Sum'!C67-'Statistika-Sum'!C66)/'Statistika-Sum'!C66,0)</f>
        <v>0</v>
      </c>
      <c r="D67" s="199">
        <f>IF('Statistika-Sum'!D67&gt;0,('Statistika-Sum'!D67-'Statistika-Sum'!D66)/'Statistika-Sum'!D66,0)</f>
        <v>0</v>
      </c>
    </row>
    <row r="68" spans="2:4" ht="12.75">
      <c r="B68" s="53">
        <f t="shared" si="1"/>
        <v>42826</v>
      </c>
      <c r="C68" s="74">
        <f>IF('Statistika-Sum'!C68&gt;0,('Statistika-Sum'!C68-'Statistika-Sum'!C67)/'Statistika-Sum'!C67,0)</f>
        <v>0</v>
      </c>
      <c r="D68" s="199">
        <f>IF('Statistika-Sum'!D68&gt;0,('Statistika-Sum'!D68-'Statistika-Sum'!D67)/'Statistika-Sum'!D67,0)</f>
        <v>0</v>
      </c>
    </row>
    <row r="69" spans="2:4" ht="12.75">
      <c r="B69" s="53">
        <f t="shared" si="1"/>
        <v>42856</v>
      </c>
      <c r="C69" s="74">
        <f>IF('Statistika-Sum'!C69&gt;0,('Statistika-Sum'!C69-'Statistika-Sum'!C68)/'Statistika-Sum'!C68,0)</f>
        <v>0</v>
      </c>
      <c r="D69" s="199">
        <f>IF('Statistika-Sum'!D69&gt;0,('Statistika-Sum'!D69-'Statistika-Sum'!D68)/'Statistika-Sum'!D68,0)</f>
        <v>0</v>
      </c>
    </row>
    <row r="70" spans="2:4" ht="12.75">
      <c r="B70" s="53">
        <f aca="true" t="shared" si="2" ref="B70:B101">DATE(YEAR(B69),MONTH(B69)+1,1)</f>
        <v>42887</v>
      </c>
      <c r="C70" s="74">
        <f>IF('Statistika-Sum'!C70&gt;0,('Statistika-Sum'!C70-'Statistika-Sum'!C69)/'Statistika-Sum'!C69,0)</f>
        <v>0</v>
      </c>
      <c r="D70" s="199">
        <f>IF('Statistika-Sum'!D70&gt;0,('Statistika-Sum'!D70-'Statistika-Sum'!D69)/'Statistika-Sum'!D69,0)</f>
        <v>0</v>
      </c>
    </row>
    <row r="71" spans="2:4" ht="12.75">
      <c r="B71" s="53">
        <f t="shared" si="2"/>
        <v>42917</v>
      </c>
      <c r="C71" s="74">
        <f>IF('Statistika-Sum'!C71&gt;0,('Statistika-Sum'!C71-'Statistika-Sum'!C70)/'Statistika-Sum'!C70,0)</f>
        <v>0</v>
      </c>
      <c r="D71" s="199">
        <f>IF('Statistika-Sum'!D71&gt;0,('Statistika-Sum'!D71-'Statistika-Sum'!D70)/'Statistika-Sum'!D70,0)</f>
        <v>0</v>
      </c>
    </row>
    <row r="72" spans="2:4" ht="12.75">
      <c r="B72" s="53">
        <f t="shared" si="2"/>
        <v>42948</v>
      </c>
      <c r="C72" s="74">
        <f>IF('Statistika-Sum'!C72&gt;0,('Statistika-Sum'!C72-'Statistika-Sum'!C71)/'Statistika-Sum'!C71,0)</f>
        <v>0</v>
      </c>
      <c r="D72" s="199">
        <f>IF('Statistika-Sum'!D72&gt;0,('Statistika-Sum'!D72-'Statistika-Sum'!D71)/'Statistika-Sum'!D71,0)</f>
        <v>0</v>
      </c>
    </row>
    <row r="73" spans="2:4" ht="12.75">
      <c r="B73" s="53">
        <f t="shared" si="2"/>
        <v>42979</v>
      </c>
      <c r="C73" s="74">
        <f>IF('Statistika-Sum'!C73&gt;0,('Statistika-Sum'!C73-'Statistika-Sum'!C72)/'Statistika-Sum'!C72,0)</f>
        <v>0</v>
      </c>
      <c r="D73" s="199">
        <f>IF('Statistika-Sum'!D73&gt;0,('Statistika-Sum'!D73-'Statistika-Sum'!D72)/'Statistika-Sum'!D72,0)</f>
        <v>0</v>
      </c>
    </row>
    <row r="74" spans="2:4" ht="12.75">
      <c r="B74" s="53">
        <f t="shared" si="2"/>
        <v>43009</v>
      </c>
      <c r="C74" s="74">
        <f>IF('Statistika-Sum'!C74&gt;0,('Statistika-Sum'!C74-'Statistika-Sum'!C73)/'Statistika-Sum'!C73,0)</f>
        <v>0</v>
      </c>
      <c r="D74" s="199">
        <f>IF('Statistika-Sum'!D74&gt;0,('Statistika-Sum'!D74-'Statistika-Sum'!D73)/'Statistika-Sum'!D73,0)</f>
        <v>0</v>
      </c>
    </row>
    <row r="75" spans="2:4" ht="12.75">
      <c r="B75" s="53">
        <f t="shared" si="2"/>
        <v>43040</v>
      </c>
      <c r="C75" s="74">
        <f>IF('Statistika-Sum'!C75&gt;0,('Statistika-Sum'!C75-'Statistika-Sum'!C74)/'Statistika-Sum'!C74,0)</f>
        <v>0</v>
      </c>
      <c r="D75" s="199">
        <f>IF('Statistika-Sum'!D75&gt;0,('Statistika-Sum'!D75-'Statistika-Sum'!D74)/'Statistika-Sum'!D74,0)</f>
        <v>0</v>
      </c>
    </row>
    <row r="76" spans="2:4" ht="12.75">
      <c r="B76" s="53">
        <f t="shared" si="2"/>
        <v>43070</v>
      </c>
      <c r="C76" s="74">
        <f>IF('Statistika-Sum'!C76&gt;0,('Statistika-Sum'!C76-'Statistika-Sum'!C75)/'Statistika-Sum'!C75,0)</f>
        <v>0</v>
      </c>
      <c r="D76" s="199">
        <f>IF('Statistika-Sum'!D76&gt;0,('Statistika-Sum'!D76-'Statistika-Sum'!D75)/'Statistika-Sum'!D75,0)</f>
        <v>0</v>
      </c>
    </row>
    <row r="77" spans="2:4" ht="12.75">
      <c r="B77" s="53">
        <f t="shared" si="2"/>
        <v>43101</v>
      </c>
      <c r="C77" s="74">
        <f>IF('Statistika-Sum'!C77&gt;0,('Statistika-Sum'!C77-'Statistika-Sum'!C76)/'Statistika-Sum'!C76,0)</f>
        <v>0</v>
      </c>
      <c r="D77" s="199">
        <f>IF('Statistika-Sum'!D77&gt;0,('Statistika-Sum'!D77-'Statistika-Sum'!D76)/'Statistika-Sum'!D76,0)</f>
        <v>0</v>
      </c>
    </row>
    <row r="78" spans="2:4" ht="12.75">
      <c r="B78" s="53">
        <f t="shared" si="2"/>
        <v>43132</v>
      </c>
      <c r="C78" s="74">
        <f>IF('Statistika-Sum'!C78&gt;0,('Statistika-Sum'!C78-'Statistika-Sum'!C77)/'Statistika-Sum'!C77,0)</f>
        <v>0</v>
      </c>
      <c r="D78" s="199">
        <f>IF('Statistika-Sum'!D78&gt;0,('Statistika-Sum'!D78-'Statistika-Sum'!D77)/'Statistika-Sum'!D77,0)</f>
        <v>0</v>
      </c>
    </row>
    <row r="79" spans="2:4" ht="12.75">
      <c r="B79" s="53">
        <f t="shared" si="2"/>
        <v>43160</v>
      </c>
      <c r="C79" s="74">
        <f>IF('Statistika-Sum'!C79&gt;0,('Statistika-Sum'!C79-'Statistika-Sum'!C78)/'Statistika-Sum'!C78,0)</f>
        <v>0</v>
      </c>
      <c r="D79" s="199">
        <f>IF('Statistika-Sum'!D79&gt;0,('Statistika-Sum'!D79-'Statistika-Sum'!D78)/'Statistika-Sum'!D78,0)</f>
        <v>0</v>
      </c>
    </row>
    <row r="80" spans="2:4" ht="12.75">
      <c r="B80" s="53">
        <f t="shared" si="2"/>
        <v>43191</v>
      </c>
      <c r="C80" s="74">
        <f>IF('Statistika-Sum'!C80&gt;0,('Statistika-Sum'!C80-'Statistika-Sum'!C79)/'Statistika-Sum'!C79,0)</f>
        <v>0</v>
      </c>
      <c r="D80" s="199">
        <f>IF('Statistika-Sum'!D80&gt;0,('Statistika-Sum'!D80-'Statistika-Sum'!D79)/'Statistika-Sum'!D79,0)</f>
        <v>0</v>
      </c>
    </row>
    <row r="81" spans="2:4" ht="12.75">
      <c r="B81" s="53">
        <f t="shared" si="2"/>
        <v>43221</v>
      </c>
      <c r="C81" s="74">
        <f>IF('Statistika-Sum'!C81&gt;0,('Statistika-Sum'!C81-'Statistika-Sum'!C80)/'Statistika-Sum'!C80,0)</f>
        <v>0</v>
      </c>
      <c r="D81" s="199">
        <f>IF('Statistika-Sum'!D81&gt;0,('Statistika-Sum'!D81-'Statistika-Sum'!D80)/'Statistika-Sum'!D80,0)</f>
        <v>0</v>
      </c>
    </row>
    <row r="82" spans="2:4" ht="12.75">
      <c r="B82" s="53">
        <f t="shared" si="2"/>
        <v>43252</v>
      </c>
      <c r="C82" s="74">
        <f>IF('Statistika-Sum'!C82&gt;0,('Statistika-Sum'!C82-'Statistika-Sum'!C81)/'Statistika-Sum'!C81,0)</f>
        <v>0</v>
      </c>
      <c r="D82" s="199">
        <f>IF('Statistika-Sum'!D82&gt;0,('Statistika-Sum'!D82-'Statistika-Sum'!D81)/'Statistika-Sum'!D81,0)</f>
        <v>0</v>
      </c>
    </row>
    <row r="83" spans="2:4" ht="12.75">
      <c r="B83" s="53">
        <f t="shared" si="2"/>
        <v>43282</v>
      </c>
      <c r="C83" s="74">
        <f>IF('Statistika-Sum'!C83&gt;0,('Statistika-Sum'!C83-'Statistika-Sum'!C82)/'Statistika-Sum'!C82,0)</f>
        <v>0</v>
      </c>
      <c r="D83" s="199">
        <f>IF('Statistika-Sum'!D83&gt;0,('Statistika-Sum'!D83-'Statistika-Sum'!D82)/'Statistika-Sum'!D82,0)</f>
        <v>0</v>
      </c>
    </row>
    <row r="84" spans="2:4" ht="12.75">
      <c r="B84" s="53">
        <f t="shared" si="2"/>
        <v>43313</v>
      </c>
      <c r="C84" s="74">
        <f>IF('Statistika-Sum'!C84&gt;0,('Statistika-Sum'!C84-'Statistika-Sum'!C83)/'Statistika-Sum'!C83,0)</f>
        <v>0</v>
      </c>
      <c r="D84" s="199">
        <f>IF('Statistika-Sum'!D84&gt;0,('Statistika-Sum'!D84-'Statistika-Sum'!D83)/'Statistika-Sum'!D83,0)</f>
        <v>0</v>
      </c>
    </row>
    <row r="85" spans="2:4" ht="12.75">
      <c r="B85" s="53">
        <f t="shared" si="2"/>
        <v>43344</v>
      </c>
      <c r="C85" s="74">
        <f>IF('Statistika-Sum'!C85&gt;0,('Statistika-Sum'!C85-'Statistika-Sum'!C84)/'Statistika-Sum'!C84,0)</f>
        <v>0</v>
      </c>
      <c r="D85" s="199">
        <f>IF('Statistika-Sum'!D85&gt;0,('Statistika-Sum'!D85-'Statistika-Sum'!D84)/'Statistika-Sum'!D84,0)</f>
        <v>0</v>
      </c>
    </row>
    <row r="86" spans="2:4" ht="12.75">
      <c r="B86" s="53">
        <f t="shared" si="2"/>
        <v>43374</v>
      </c>
      <c r="C86" s="74">
        <f>IF('Statistika-Sum'!C86&gt;0,('Statistika-Sum'!C86-'Statistika-Sum'!C85)/'Statistika-Sum'!C85,0)</f>
        <v>0</v>
      </c>
      <c r="D86" s="199">
        <f>IF('Statistika-Sum'!D86&gt;0,('Statistika-Sum'!D86-'Statistika-Sum'!D85)/'Statistika-Sum'!D85,0)</f>
        <v>0</v>
      </c>
    </row>
    <row r="87" spans="2:4" ht="12.75">
      <c r="B87" s="53">
        <f t="shared" si="2"/>
        <v>43405</v>
      </c>
      <c r="C87" s="74">
        <f>IF('Statistika-Sum'!C87&gt;0,('Statistika-Sum'!C87-'Statistika-Sum'!C86)/'Statistika-Sum'!C86,0)</f>
        <v>0</v>
      </c>
      <c r="D87" s="199">
        <f>IF('Statistika-Sum'!D87&gt;0,('Statistika-Sum'!D87-'Statistika-Sum'!D86)/'Statistika-Sum'!D86,0)</f>
        <v>0</v>
      </c>
    </row>
    <row r="88" spans="2:4" ht="12.75">
      <c r="B88" s="53">
        <f t="shared" si="2"/>
        <v>43435</v>
      </c>
      <c r="C88" s="74">
        <f>IF('Statistika-Sum'!C88&gt;0,('Statistika-Sum'!C88-'Statistika-Sum'!C87)/'Statistika-Sum'!C87,0)</f>
        <v>0</v>
      </c>
      <c r="D88" s="199">
        <f>IF('Statistika-Sum'!D88&gt;0,('Statistika-Sum'!D88-'Statistika-Sum'!D87)/'Statistika-Sum'!D87,0)</f>
        <v>0</v>
      </c>
    </row>
    <row r="89" spans="2:4" ht="12.75">
      <c r="B89" s="53">
        <f t="shared" si="2"/>
        <v>43466</v>
      </c>
      <c r="C89" s="74">
        <f>IF('Statistika-Sum'!C89&gt;0,('Statistika-Sum'!C89-'Statistika-Sum'!C88)/'Statistika-Sum'!C88,0)</f>
        <v>0</v>
      </c>
      <c r="D89" s="199">
        <f>IF('Statistika-Sum'!D89&gt;0,('Statistika-Sum'!D89-'Statistika-Sum'!D88)/'Statistika-Sum'!D88,0)</f>
        <v>0</v>
      </c>
    </row>
    <row r="90" spans="2:4" ht="12.75">
      <c r="B90" s="53">
        <f t="shared" si="2"/>
        <v>43497</v>
      </c>
      <c r="C90" s="74">
        <f>IF('Statistika-Sum'!C90&gt;0,('Statistika-Sum'!C90-'Statistika-Sum'!C89)/'Statistika-Sum'!C89,0)</f>
        <v>0</v>
      </c>
      <c r="D90" s="199">
        <f>IF('Statistika-Sum'!D90&gt;0,('Statistika-Sum'!D90-'Statistika-Sum'!D89)/'Statistika-Sum'!D89,0)</f>
        <v>0</v>
      </c>
    </row>
    <row r="91" spans="2:4" ht="12.75">
      <c r="B91" s="53">
        <f t="shared" si="2"/>
        <v>43525</v>
      </c>
      <c r="C91" s="74">
        <f>IF('Statistika-Sum'!C91&gt;0,('Statistika-Sum'!C91-'Statistika-Sum'!C90)/'Statistika-Sum'!C90,0)</f>
        <v>0</v>
      </c>
      <c r="D91" s="199">
        <f>IF('Statistika-Sum'!D91&gt;0,('Statistika-Sum'!D91-'Statistika-Sum'!D90)/'Statistika-Sum'!D90,0)</f>
        <v>0</v>
      </c>
    </row>
    <row r="92" spans="2:4" ht="12.75">
      <c r="B92" s="53">
        <f t="shared" si="2"/>
        <v>43556</v>
      </c>
      <c r="C92" s="74">
        <f>IF('Statistika-Sum'!C92&gt;0,('Statistika-Sum'!C92-'Statistika-Sum'!C91)/'Statistika-Sum'!C91,0)</f>
        <v>0</v>
      </c>
      <c r="D92" s="199">
        <f>IF('Statistika-Sum'!D92&gt;0,('Statistika-Sum'!D92-'Statistika-Sum'!D91)/'Statistika-Sum'!D91,0)</f>
        <v>0</v>
      </c>
    </row>
    <row r="93" spans="2:4" ht="12.75">
      <c r="B93" s="53">
        <f t="shared" si="2"/>
        <v>43586</v>
      </c>
      <c r="C93" s="74">
        <f>IF('Statistika-Sum'!C93&gt;0,('Statistika-Sum'!C93-'Statistika-Sum'!C92)/'Statistika-Sum'!C92,0)</f>
        <v>0</v>
      </c>
      <c r="D93" s="199">
        <f>IF('Statistika-Sum'!D93&gt;0,('Statistika-Sum'!D93-'Statistika-Sum'!D92)/'Statistika-Sum'!D92,0)</f>
        <v>0</v>
      </c>
    </row>
    <row r="94" spans="2:4" ht="12.75">
      <c r="B94" s="53">
        <f t="shared" si="2"/>
        <v>43617</v>
      </c>
      <c r="C94" s="74">
        <f>IF('Statistika-Sum'!C94&gt;0,('Statistika-Sum'!C94-'Statistika-Sum'!C93)/'Statistika-Sum'!C93,0)</f>
        <v>0</v>
      </c>
      <c r="D94" s="199">
        <f>IF('Statistika-Sum'!D94&gt;0,('Statistika-Sum'!D94-'Statistika-Sum'!D93)/'Statistika-Sum'!D93,0)</f>
        <v>0</v>
      </c>
    </row>
    <row r="95" spans="2:4" ht="12.75">
      <c r="B95" s="53">
        <f t="shared" si="2"/>
        <v>43647</v>
      </c>
      <c r="C95" s="74">
        <f>IF('Statistika-Sum'!C95&gt;0,('Statistika-Sum'!C95-'Statistika-Sum'!C94)/'Statistika-Sum'!C94,0)</f>
        <v>0</v>
      </c>
      <c r="D95" s="199">
        <f>IF('Statistika-Sum'!D95&gt;0,('Statistika-Sum'!D95-'Statistika-Sum'!D94)/'Statistika-Sum'!D94,0)</f>
        <v>0</v>
      </c>
    </row>
    <row r="96" spans="2:4" ht="12.75">
      <c r="B96" s="53">
        <f t="shared" si="2"/>
        <v>43678</v>
      </c>
      <c r="C96" s="74">
        <f>IF('Statistika-Sum'!C96&gt;0,('Statistika-Sum'!C96-'Statistika-Sum'!C95)/'Statistika-Sum'!C95,0)</f>
        <v>0</v>
      </c>
      <c r="D96" s="199">
        <f>IF('Statistika-Sum'!D96&gt;0,('Statistika-Sum'!D96-'Statistika-Sum'!D95)/'Statistika-Sum'!D95,0)</f>
        <v>0</v>
      </c>
    </row>
    <row r="97" spans="2:4" ht="12.75">
      <c r="B97" s="53">
        <f t="shared" si="2"/>
        <v>43709</v>
      </c>
      <c r="C97" s="74">
        <f>IF('Statistika-Sum'!C97&gt;0,('Statistika-Sum'!C97-'Statistika-Sum'!C96)/'Statistika-Sum'!C96,0)</f>
        <v>0</v>
      </c>
      <c r="D97" s="199">
        <f>IF('Statistika-Sum'!D97&gt;0,('Statistika-Sum'!D97-'Statistika-Sum'!D96)/'Statistika-Sum'!D96,0)</f>
        <v>0</v>
      </c>
    </row>
    <row r="98" spans="2:4" ht="12.75">
      <c r="B98" s="53">
        <f t="shared" si="2"/>
        <v>43739</v>
      </c>
      <c r="C98" s="74">
        <f>IF('Statistika-Sum'!C98&gt;0,('Statistika-Sum'!C98-'Statistika-Sum'!C97)/'Statistika-Sum'!C97,0)</f>
        <v>0</v>
      </c>
      <c r="D98" s="199">
        <f>IF('Statistika-Sum'!D98&gt;0,('Statistika-Sum'!D98-'Statistika-Sum'!D97)/'Statistika-Sum'!D97,0)</f>
        <v>0</v>
      </c>
    </row>
    <row r="99" spans="2:4" ht="12.75">
      <c r="B99" s="53">
        <f t="shared" si="2"/>
        <v>43770</v>
      </c>
      <c r="C99" s="74">
        <f>IF('Statistika-Sum'!C99&gt;0,('Statistika-Sum'!C99-'Statistika-Sum'!C98)/'Statistika-Sum'!C98,0)</f>
        <v>0</v>
      </c>
      <c r="D99" s="199">
        <f>IF('Statistika-Sum'!D99&gt;0,('Statistika-Sum'!D99-'Statistika-Sum'!D98)/'Statistika-Sum'!D98,0)</f>
        <v>0</v>
      </c>
    </row>
    <row r="100" spans="2:4" ht="12.75">
      <c r="B100" s="53">
        <f t="shared" si="2"/>
        <v>43800</v>
      </c>
      <c r="C100" s="74">
        <f>IF('Statistika-Sum'!C100&gt;0,('Statistika-Sum'!C100-'Statistika-Sum'!C99)/'Statistika-Sum'!C99,0)</f>
        <v>0</v>
      </c>
      <c r="D100" s="199">
        <f>IF('Statistika-Sum'!D100&gt;0,('Statistika-Sum'!D100-'Statistika-Sum'!D99)/'Statistika-Sum'!D99,0)</f>
        <v>0</v>
      </c>
    </row>
    <row r="101" spans="2:4" ht="12.75">
      <c r="B101" s="53">
        <f t="shared" si="2"/>
        <v>43831</v>
      </c>
      <c r="C101" s="74">
        <f>IF('Statistika-Sum'!C101&gt;0,('Statistika-Sum'!C101-'Statistika-Sum'!C100)/'Statistika-Sum'!C100,0)</f>
        <v>0</v>
      </c>
      <c r="D101" s="199">
        <f>IF('Statistika-Sum'!D101&gt;0,('Statistika-Sum'!D101-'Statistika-Sum'!D100)/'Statistika-Sum'!D100,0)</f>
        <v>0</v>
      </c>
    </row>
    <row r="102" spans="2:4" ht="12.75">
      <c r="B102" s="53">
        <f aca="true" t="shared" si="3" ref="B102:B109">DATE(YEAR(B101),MONTH(B101)+1,1)</f>
        <v>43862</v>
      </c>
      <c r="C102" s="74">
        <f>IF('Statistika-Sum'!C102&gt;0,('Statistika-Sum'!C102-'Statistika-Sum'!C101)/'Statistika-Sum'!C101,0)</f>
        <v>0</v>
      </c>
      <c r="D102" s="199">
        <f>IF('Statistika-Sum'!D102&gt;0,('Statistika-Sum'!D102-'Statistika-Sum'!D101)/'Statistika-Sum'!D101,0)</f>
        <v>0</v>
      </c>
    </row>
    <row r="103" spans="2:4" ht="12.75">
      <c r="B103" s="53">
        <f t="shared" si="3"/>
        <v>43891</v>
      </c>
      <c r="C103" s="74">
        <f>IF('Statistika-Sum'!C103&gt;0,('Statistika-Sum'!C103-'Statistika-Sum'!C102)/'Statistika-Sum'!C102,0)</f>
        <v>0</v>
      </c>
      <c r="D103" s="199">
        <f>IF('Statistika-Sum'!D103&gt;0,('Statistika-Sum'!D103-'Statistika-Sum'!D102)/'Statistika-Sum'!D102,0)</f>
        <v>0</v>
      </c>
    </row>
    <row r="104" spans="2:4" ht="12.75">
      <c r="B104" s="53">
        <f t="shared" si="3"/>
        <v>43922</v>
      </c>
      <c r="C104" s="74">
        <f>IF('Statistika-Sum'!C104&gt;0,('Statistika-Sum'!C104-'Statistika-Sum'!C103)/'Statistika-Sum'!C103,0)</f>
        <v>0</v>
      </c>
      <c r="D104" s="199">
        <f>IF('Statistika-Sum'!D104&gt;0,('Statistika-Sum'!D104-'Statistika-Sum'!D103)/'Statistika-Sum'!D103,0)</f>
        <v>0</v>
      </c>
    </row>
    <row r="105" spans="2:4" ht="12.75">
      <c r="B105" s="53">
        <f t="shared" si="3"/>
        <v>43952</v>
      </c>
      <c r="C105" s="74">
        <f>IF('Statistika-Sum'!C105&gt;0,('Statistika-Sum'!C105-'Statistika-Sum'!C104)/'Statistika-Sum'!C104,0)</f>
        <v>0</v>
      </c>
      <c r="D105" s="199">
        <f>IF('Statistika-Sum'!D105&gt;0,('Statistika-Sum'!D105-'Statistika-Sum'!D104)/'Statistika-Sum'!D104,0)</f>
        <v>0</v>
      </c>
    </row>
    <row r="106" spans="2:4" ht="12.75">
      <c r="B106" s="53">
        <f t="shared" si="3"/>
        <v>43983</v>
      </c>
      <c r="C106" s="74">
        <f>IF('Statistika-Sum'!C106&gt;0,('Statistika-Sum'!C106-'Statistika-Sum'!C105)/'Statistika-Sum'!C105,0)</f>
        <v>0</v>
      </c>
      <c r="D106" s="199">
        <f>IF('Statistika-Sum'!D106&gt;0,('Statistika-Sum'!D106-'Statistika-Sum'!D105)/'Statistika-Sum'!D105,0)</f>
        <v>0</v>
      </c>
    </row>
    <row r="107" spans="2:4" ht="12.75">
      <c r="B107" s="53">
        <f t="shared" si="3"/>
        <v>44013</v>
      </c>
      <c r="C107" s="74">
        <f>IF('Statistika-Sum'!C107&gt;0,('Statistika-Sum'!C107-'Statistika-Sum'!C106)/'Statistika-Sum'!C106,0)</f>
        <v>0</v>
      </c>
      <c r="D107" s="199">
        <f>IF('Statistika-Sum'!D107&gt;0,('Statistika-Sum'!D107-'Statistika-Sum'!D106)/'Statistika-Sum'!D106,0)</f>
        <v>0</v>
      </c>
    </row>
    <row r="108" spans="2:4" ht="12.75">
      <c r="B108" s="53">
        <f t="shared" si="3"/>
        <v>44044</v>
      </c>
      <c r="C108" s="74">
        <f>IF('Statistika-Sum'!C108&gt;0,('Statistika-Sum'!C108-'Statistika-Sum'!C107)/'Statistika-Sum'!C107,0)</f>
        <v>0</v>
      </c>
      <c r="D108" s="199">
        <f>IF('Statistika-Sum'!D108&gt;0,('Statistika-Sum'!D108-'Statistika-Sum'!D107)/'Statistika-Sum'!D107,0)</f>
        <v>0</v>
      </c>
    </row>
    <row r="109" spans="2:4" ht="12.75">
      <c r="B109" s="53">
        <f t="shared" si="3"/>
        <v>44075</v>
      </c>
      <c r="C109" s="55"/>
      <c r="D109" s="55"/>
    </row>
    <row r="110" ht="12.75">
      <c r="B110" s="46"/>
    </row>
    <row r="111" ht="12.75">
      <c r="B111" s="46"/>
    </row>
  </sheetData>
  <sheetProtection/>
  <printOptions/>
  <pageMargins left="0.787401575" right="0.787401575" top="0.984251969" bottom="0.984251969" header="0.5" footer="0.5"/>
  <pageSetup fitToHeight="100" fitToWidth="1" horizontalDpi="600" verticalDpi="600" orientation="landscape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S1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28125" style="0" customWidth="1"/>
    <col min="15" max="15" width="3.28125" style="0" customWidth="1"/>
    <col min="16" max="16" width="15.421875" style="0" bestFit="1" customWidth="1"/>
    <col min="17" max="17" width="12.00390625" style="0" customWidth="1"/>
    <col min="19" max="19" width="10.140625" style="0" bestFit="1" customWidth="1"/>
  </cols>
  <sheetData>
    <row r="2" s="201" customFormat="1" ht="12.75">
      <c r="B2" s="200" t="s">
        <v>158</v>
      </c>
    </row>
    <row r="3" ht="12.75">
      <c r="P3" s="52" t="s">
        <v>46</v>
      </c>
    </row>
    <row r="4" spans="2:17" ht="12.75">
      <c r="B4" s="47" t="s">
        <v>41</v>
      </c>
      <c r="C4" s="47" t="s">
        <v>5</v>
      </c>
      <c r="D4" s="190" t="s">
        <v>48</v>
      </c>
      <c r="P4" t="s">
        <v>39</v>
      </c>
      <c r="Q4" s="31">
        <f>MIN(Denik!A:A)</f>
        <v>40917</v>
      </c>
    </row>
    <row r="5" spans="2:19" ht="12.75">
      <c r="B5" s="53">
        <f>DATE(YEAR(Q4),MONTH(Q4),1)</f>
        <v>40909</v>
      </c>
      <c r="C5" s="197"/>
      <c r="D5" s="199"/>
      <c r="P5" t="s">
        <v>43</v>
      </c>
      <c r="Q5" s="31">
        <f>MAX(Denik!A:A)</f>
        <v>40986</v>
      </c>
      <c r="S5" s="69"/>
    </row>
    <row r="6" spans="2:17" ht="12.75">
      <c r="B6" s="53">
        <f aca="true" t="shared" si="0" ref="B6:B37">DATE(YEAR(B5),MONTH(B5)+1,1)</f>
        <v>40940</v>
      </c>
      <c r="C6" s="197">
        <f>IF('Statistika-Sum'!C6&gt;0,('Statistika-Sum'!C6/'Statistika-Sum'!C$5)-1,0)</f>
        <v>0.6730497225546723</v>
      </c>
      <c r="D6" s="199">
        <f>IF('Statistika-Sum'!D6&gt;0,('Statistika-Sum'!D6/'Statistika-Sum'!D$5)-1,0)</f>
        <v>0.6087178962447577</v>
      </c>
      <c r="P6" t="s">
        <v>44</v>
      </c>
      <c r="Q6" s="51">
        <f>Q5-Q4+1</f>
        <v>70</v>
      </c>
    </row>
    <row r="7" spans="2:17" ht="12.75">
      <c r="B7" s="53">
        <f t="shared" si="0"/>
        <v>40969</v>
      </c>
      <c r="C7" s="197">
        <f>IF('Statistika-Sum'!C7&gt;0,('Statistika-Sum'!C7/'Statistika-Sum'!C$5)-1,0)</f>
        <v>0.8461538461538458</v>
      </c>
      <c r="D7" s="199">
        <f>IF('Statistika-Sum'!D7&gt;0,('Statistika-Sum'!D7/'Statistika-Sum'!D$5)-1,0)</f>
        <v>0.7233875643780485</v>
      </c>
      <c r="P7" t="s">
        <v>40</v>
      </c>
      <c r="Q7">
        <f>Zaznamu</f>
        <v>71</v>
      </c>
    </row>
    <row r="8" spans="2:4" ht="12.75">
      <c r="B8" s="53">
        <f t="shared" si="0"/>
        <v>41000</v>
      </c>
      <c r="C8" s="197">
        <f>IF('Statistika-Sum'!C8&gt;0,('Statistika-Sum'!C8/'Statistika-Sum'!C$5)-1,0)</f>
        <v>0</v>
      </c>
      <c r="D8" s="199">
        <f>IF('Statistika-Sum'!D8&gt;0,('Statistika-Sum'!D8/'Statistika-Sum'!D$5)-1,0)</f>
        <v>0</v>
      </c>
    </row>
    <row r="9" spans="2:4" ht="12.75">
      <c r="B9" s="53">
        <f t="shared" si="0"/>
        <v>41030</v>
      </c>
      <c r="C9" s="197">
        <f>IF('Statistika-Sum'!C9&gt;0,('Statistika-Sum'!C9/'Statistika-Sum'!C$5)-1,0)</f>
        <v>0</v>
      </c>
      <c r="D9" s="199">
        <f>IF('Statistika-Sum'!D9&gt;0,('Statistika-Sum'!D9/'Statistika-Sum'!D$5)-1,0)</f>
        <v>0</v>
      </c>
    </row>
    <row r="10" spans="2:17" ht="12.75">
      <c r="B10" s="53">
        <f t="shared" si="0"/>
        <v>41061</v>
      </c>
      <c r="C10" s="197">
        <f>IF('Statistika-Sum'!C10&gt;0,('Statistika-Sum'!C10/'Statistika-Sum'!C$5)-1,0)</f>
        <v>0</v>
      </c>
      <c r="D10" s="199">
        <f>IF('Statistika-Sum'!D10&gt;0,('Statistika-Sum'!D10/'Statistika-Sum'!D$5)-1,0)</f>
        <v>0</v>
      </c>
      <c r="P10" t="s">
        <v>42</v>
      </c>
      <c r="Q10" s="51">
        <f ca="1">TODAY()-Q4</f>
        <v>70</v>
      </c>
    </row>
    <row r="11" spans="2:4" ht="12.75">
      <c r="B11" s="53">
        <f t="shared" si="0"/>
        <v>41091</v>
      </c>
      <c r="C11" s="197">
        <f>IF('Statistika-Sum'!C11&gt;0,('Statistika-Sum'!C11/'Statistika-Sum'!C$5)-1,0)</f>
        <v>0</v>
      </c>
      <c r="D11" s="199">
        <f>IF('Statistika-Sum'!D11&gt;0,('Statistika-Sum'!D11/'Statistika-Sum'!D$5)-1,0)</f>
        <v>0</v>
      </c>
    </row>
    <row r="12" spans="2:4" ht="12.75">
      <c r="B12" s="53">
        <f t="shared" si="0"/>
        <v>41122</v>
      </c>
      <c r="C12" s="197">
        <f>IF('Statistika-Sum'!C12&gt;0,('Statistika-Sum'!C12/'Statistika-Sum'!C$5)-1,0)</f>
        <v>0</v>
      </c>
      <c r="D12" s="199">
        <f>IF('Statistika-Sum'!D12&gt;0,('Statistika-Sum'!D12/'Statistika-Sum'!D$5)-1,0)</f>
        <v>0</v>
      </c>
    </row>
    <row r="13" spans="2:4" ht="12.75">
      <c r="B13" s="53">
        <f t="shared" si="0"/>
        <v>41153</v>
      </c>
      <c r="C13" s="197">
        <f>IF('Statistika-Sum'!C13&gt;0,('Statistika-Sum'!C13/'Statistika-Sum'!C$5)-1,0)</f>
        <v>0</v>
      </c>
      <c r="D13" s="199">
        <f>IF('Statistika-Sum'!D13&gt;0,('Statistika-Sum'!D13/'Statistika-Sum'!D$5)-1,0)</f>
        <v>0</v>
      </c>
    </row>
    <row r="14" spans="2:4" ht="12.75">
      <c r="B14" s="53">
        <f t="shared" si="0"/>
        <v>41183</v>
      </c>
      <c r="C14" s="197">
        <f>IF('Statistika-Sum'!C14&gt;0,('Statistika-Sum'!C14/'Statistika-Sum'!C$5)-1,0)</f>
        <v>0</v>
      </c>
      <c r="D14" s="199">
        <f>IF('Statistika-Sum'!D14&gt;0,('Statistika-Sum'!D14/'Statistika-Sum'!D$5)-1,0)</f>
        <v>0</v>
      </c>
    </row>
    <row r="15" spans="2:4" ht="12.75">
      <c r="B15" s="53">
        <f t="shared" si="0"/>
        <v>41214</v>
      </c>
      <c r="C15" s="197">
        <f>IF('Statistika-Sum'!C15&gt;0,('Statistika-Sum'!C15/'Statistika-Sum'!C$5)-1,0)</f>
        <v>0</v>
      </c>
      <c r="D15" s="199">
        <f>IF('Statistika-Sum'!D15&gt;0,('Statistika-Sum'!D15/'Statistika-Sum'!D$5)-1,0)</f>
        <v>0</v>
      </c>
    </row>
    <row r="16" spans="2:4" ht="12.75">
      <c r="B16" s="53">
        <f t="shared" si="0"/>
        <v>41244</v>
      </c>
      <c r="C16" s="197">
        <f>IF('Statistika-Sum'!C16&gt;0,('Statistika-Sum'!C16/'Statistika-Sum'!C$5)-1,0)</f>
        <v>0</v>
      </c>
      <c r="D16" s="199">
        <f>IF('Statistika-Sum'!D16&gt;0,('Statistika-Sum'!D16/'Statistika-Sum'!D$5)-1,0)</f>
        <v>0</v>
      </c>
    </row>
    <row r="17" spans="2:4" ht="12.75">
      <c r="B17" s="53">
        <f t="shared" si="0"/>
        <v>41275</v>
      </c>
      <c r="C17" s="197">
        <f>IF('Statistika-Sum'!C17&gt;0,('Statistika-Sum'!C17/'Statistika-Sum'!C$5)-1,0)</f>
        <v>0</v>
      </c>
      <c r="D17" s="199">
        <f>IF('Statistika-Sum'!D17&gt;0,('Statistika-Sum'!D17/'Statistika-Sum'!D$5)-1,0)</f>
        <v>0</v>
      </c>
    </row>
    <row r="18" spans="2:4" ht="12.75">
      <c r="B18" s="53">
        <f t="shared" si="0"/>
        <v>41306</v>
      </c>
      <c r="C18" s="197">
        <f>IF('Statistika-Sum'!C18&gt;0,('Statistika-Sum'!C18/'Statistika-Sum'!C$5)-1,0)</f>
        <v>0</v>
      </c>
      <c r="D18" s="199">
        <f>IF('Statistika-Sum'!D18&gt;0,('Statistika-Sum'!D18/'Statistika-Sum'!D$5)-1,0)</f>
        <v>0</v>
      </c>
    </row>
    <row r="19" spans="2:4" ht="12.75">
      <c r="B19" s="53">
        <f t="shared" si="0"/>
        <v>41334</v>
      </c>
      <c r="C19" s="197">
        <f>IF('Statistika-Sum'!C19&gt;0,('Statistika-Sum'!C19/'Statistika-Sum'!C$5)-1,0)</f>
        <v>0</v>
      </c>
      <c r="D19" s="199">
        <f>IF('Statistika-Sum'!D19&gt;0,('Statistika-Sum'!D19/'Statistika-Sum'!D$5)-1,0)</f>
        <v>0</v>
      </c>
    </row>
    <row r="20" spans="2:4" ht="12.75">
      <c r="B20" s="53">
        <f t="shared" si="0"/>
        <v>41365</v>
      </c>
      <c r="C20" s="197">
        <f>IF('Statistika-Sum'!C20&gt;0,('Statistika-Sum'!C20/'Statistika-Sum'!C$5)-1,0)</f>
        <v>0</v>
      </c>
      <c r="D20" s="199">
        <f>IF('Statistika-Sum'!D20&gt;0,('Statistika-Sum'!D20/'Statistika-Sum'!D$5)-1,0)</f>
        <v>0</v>
      </c>
    </row>
    <row r="21" spans="2:4" ht="12.75">
      <c r="B21" s="53">
        <f t="shared" si="0"/>
        <v>41395</v>
      </c>
      <c r="C21" s="197">
        <f>IF('Statistika-Sum'!C21&gt;0,('Statistika-Sum'!C21/'Statistika-Sum'!C$5)-1,0)</f>
        <v>0</v>
      </c>
      <c r="D21" s="199">
        <f>IF('Statistika-Sum'!D21&gt;0,('Statistika-Sum'!D21/'Statistika-Sum'!D$5)-1,0)</f>
        <v>0</v>
      </c>
    </row>
    <row r="22" spans="2:4" ht="12.75">
      <c r="B22" s="53">
        <f t="shared" si="0"/>
        <v>41426</v>
      </c>
      <c r="C22" s="197">
        <f>IF('Statistika-Sum'!C22&gt;0,('Statistika-Sum'!C22/'Statistika-Sum'!C$5)-1,0)</f>
        <v>0</v>
      </c>
      <c r="D22" s="199">
        <f>IF('Statistika-Sum'!D22&gt;0,('Statistika-Sum'!D22/'Statistika-Sum'!D$5)-1,0)</f>
        <v>0</v>
      </c>
    </row>
    <row r="23" spans="2:4" ht="12.75">
      <c r="B23" s="53">
        <f t="shared" si="0"/>
        <v>41456</v>
      </c>
      <c r="C23" s="197">
        <f>IF('Statistika-Sum'!C23&gt;0,('Statistika-Sum'!C23/'Statistika-Sum'!C$5)-1,0)</f>
        <v>0</v>
      </c>
      <c r="D23" s="199">
        <f>IF('Statistika-Sum'!D23&gt;0,('Statistika-Sum'!D23/'Statistika-Sum'!D$5)-1,0)</f>
        <v>0</v>
      </c>
    </row>
    <row r="24" spans="2:4" ht="12.75">
      <c r="B24" s="53">
        <f t="shared" si="0"/>
        <v>41487</v>
      </c>
      <c r="C24" s="197">
        <f>IF('Statistika-Sum'!C24&gt;0,('Statistika-Sum'!C24/'Statistika-Sum'!C$5)-1,0)</f>
        <v>0</v>
      </c>
      <c r="D24" s="199">
        <f>IF('Statistika-Sum'!D24&gt;0,('Statistika-Sum'!D24/'Statistika-Sum'!D$5)-1,0)</f>
        <v>0</v>
      </c>
    </row>
    <row r="25" spans="2:4" ht="12.75">
      <c r="B25" s="53">
        <f t="shared" si="0"/>
        <v>41518</v>
      </c>
      <c r="C25" s="197">
        <f>IF('Statistika-Sum'!C25&gt;0,('Statistika-Sum'!C25/'Statistika-Sum'!C$5)-1,0)</f>
        <v>0</v>
      </c>
      <c r="D25" s="199">
        <f>IF('Statistika-Sum'!D25&gt;0,('Statistika-Sum'!D25/'Statistika-Sum'!D$5)-1,0)</f>
        <v>0</v>
      </c>
    </row>
    <row r="26" spans="2:4" ht="12.75">
      <c r="B26" s="53">
        <f t="shared" si="0"/>
        <v>41548</v>
      </c>
      <c r="C26" s="197">
        <f>IF('Statistika-Sum'!C26&gt;0,('Statistika-Sum'!C26/'Statistika-Sum'!C$5)-1,0)</f>
        <v>0</v>
      </c>
      <c r="D26" s="199">
        <f>IF('Statistika-Sum'!D26&gt;0,('Statistika-Sum'!D26/'Statistika-Sum'!D$5)-1,0)</f>
        <v>0</v>
      </c>
    </row>
    <row r="27" spans="2:4" ht="12.75">
      <c r="B27" s="53">
        <f t="shared" si="0"/>
        <v>41579</v>
      </c>
      <c r="C27" s="197">
        <f>IF('Statistika-Sum'!C27&gt;0,('Statistika-Sum'!C27/'Statistika-Sum'!C$5)-1,0)</f>
        <v>0</v>
      </c>
      <c r="D27" s="199">
        <f>IF('Statistika-Sum'!D27&gt;0,('Statistika-Sum'!D27/'Statistika-Sum'!D$5)-1,0)</f>
        <v>0</v>
      </c>
    </row>
    <row r="28" spans="2:4" ht="12.75">
      <c r="B28" s="53">
        <f t="shared" si="0"/>
        <v>41609</v>
      </c>
      <c r="C28" s="197">
        <f>IF('Statistika-Sum'!C28&gt;0,('Statistika-Sum'!C28/'Statistika-Sum'!C$5)-1,0)</f>
        <v>0</v>
      </c>
      <c r="D28" s="199">
        <f>IF('Statistika-Sum'!D28&gt;0,('Statistika-Sum'!D28/'Statistika-Sum'!D$5)-1,0)</f>
        <v>0</v>
      </c>
    </row>
    <row r="29" spans="2:4" ht="12.75">
      <c r="B29" s="53">
        <f t="shared" si="0"/>
        <v>41640</v>
      </c>
      <c r="C29" s="197">
        <f>IF('Statistika-Sum'!C29&gt;0,('Statistika-Sum'!C29/'Statistika-Sum'!C$5)-1,0)</f>
        <v>0</v>
      </c>
      <c r="D29" s="199">
        <f>IF('Statistika-Sum'!D29&gt;0,('Statistika-Sum'!D29/'Statistika-Sum'!D$5)-1,0)</f>
        <v>0</v>
      </c>
    </row>
    <row r="30" spans="2:4" ht="12.75">
      <c r="B30" s="53">
        <f t="shared" si="0"/>
        <v>41671</v>
      </c>
      <c r="C30" s="197">
        <f>IF('Statistika-Sum'!C30&gt;0,('Statistika-Sum'!C30/'Statistika-Sum'!C$5)-1,0)</f>
        <v>0</v>
      </c>
      <c r="D30" s="199">
        <f>IF('Statistika-Sum'!D30&gt;0,('Statistika-Sum'!D30/'Statistika-Sum'!D$5)-1,0)</f>
        <v>0</v>
      </c>
    </row>
    <row r="31" spans="2:4" ht="12.75">
      <c r="B31" s="53">
        <f t="shared" si="0"/>
        <v>41699</v>
      </c>
      <c r="C31" s="197">
        <f>IF('Statistika-Sum'!C31&gt;0,('Statistika-Sum'!C31/'Statistika-Sum'!C$5)-1,0)</f>
        <v>0</v>
      </c>
      <c r="D31" s="199">
        <f>IF('Statistika-Sum'!D31&gt;0,('Statistika-Sum'!D31/'Statistika-Sum'!D$5)-1,0)</f>
        <v>0</v>
      </c>
    </row>
    <row r="32" spans="2:4" ht="12.75">
      <c r="B32" s="53">
        <f t="shared" si="0"/>
        <v>41730</v>
      </c>
      <c r="C32" s="197">
        <f>IF('Statistika-Sum'!C32&gt;0,('Statistika-Sum'!C32/'Statistika-Sum'!C$5)-1,0)</f>
        <v>0</v>
      </c>
      <c r="D32" s="199">
        <f>IF('Statistika-Sum'!D32&gt;0,('Statistika-Sum'!D32/'Statistika-Sum'!D$5)-1,0)</f>
        <v>0</v>
      </c>
    </row>
    <row r="33" spans="2:4" ht="12.75">
      <c r="B33" s="53">
        <f t="shared" si="0"/>
        <v>41760</v>
      </c>
      <c r="C33" s="197">
        <f>IF('Statistika-Sum'!C33&gt;0,('Statistika-Sum'!C33/'Statistika-Sum'!C$5)-1,0)</f>
        <v>0</v>
      </c>
      <c r="D33" s="199">
        <f>IF('Statistika-Sum'!D33&gt;0,('Statistika-Sum'!D33/'Statistika-Sum'!D$5)-1,0)</f>
        <v>0</v>
      </c>
    </row>
    <row r="34" spans="2:4" ht="12.75">
      <c r="B34" s="53">
        <f t="shared" si="0"/>
        <v>41791</v>
      </c>
      <c r="C34" s="197">
        <f>IF('Statistika-Sum'!C34&gt;0,('Statistika-Sum'!C34/'Statistika-Sum'!C$5)-1,0)</f>
        <v>0</v>
      </c>
      <c r="D34" s="199">
        <f>IF('Statistika-Sum'!D34&gt;0,('Statistika-Sum'!D34/'Statistika-Sum'!D$5)-1,0)</f>
        <v>0</v>
      </c>
    </row>
    <row r="35" spans="2:4" ht="12.75">
      <c r="B35" s="53">
        <f t="shared" si="0"/>
        <v>41821</v>
      </c>
      <c r="C35" s="197">
        <f>IF('Statistika-Sum'!C35&gt;0,('Statistika-Sum'!C35/'Statistika-Sum'!C$5)-1,0)</f>
        <v>0</v>
      </c>
      <c r="D35" s="199">
        <f>IF('Statistika-Sum'!D35&gt;0,('Statistika-Sum'!D35/'Statistika-Sum'!D$5)-1,0)</f>
        <v>0</v>
      </c>
    </row>
    <row r="36" spans="2:4" ht="12.75">
      <c r="B36" s="53">
        <f t="shared" si="0"/>
        <v>41852</v>
      </c>
      <c r="C36" s="197">
        <f>IF('Statistika-Sum'!C36&gt;0,('Statistika-Sum'!C36/'Statistika-Sum'!C$5)-1,0)</f>
        <v>0</v>
      </c>
      <c r="D36" s="199">
        <f>IF('Statistika-Sum'!D36&gt;0,('Statistika-Sum'!D36/'Statistika-Sum'!D$5)-1,0)</f>
        <v>0</v>
      </c>
    </row>
    <row r="37" spans="2:4" ht="12.75">
      <c r="B37" s="53">
        <f t="shared" si="0"/>
        <v>41883</v>
      </c>
      <c r="C37" s="197">
        <f>IF('Statistika-Sum'!C37&gt;0,('Statistika-Sum'!C37/'Statistika-Sum'!C$5)-1,0)</f>
        <v>0</v>
      </c>
      <c r="D37" s="199">
        <f>IF('Statistika-Sum'!D37&gt;0,('Statistika-Sum'!D37/'Statistika-Sum'!D$5)-1,0)</f>
        <v>0</v>
      </c>
    </row>
    <row r="38" spans="2:4" ht="12.75">
      <c r="B38" s="53">
        <f aca="true" t="shared" si="1" ref="B38:B69">DATE(YEAR(B37),MONTH(B37)+1,1)</f>
        <v>41913</v>
      </c>
      <c r="C38" s="197">
        <f>IF('Statistika-Sum'!C38&gt;0,('Statistika-Sum'!C38/'Statistika-Sum'!C$5)-1,0)</f>
        <v>0</v>
      </c>
      <c r="D38" s="199">
        <f>IF('Statistika-Sum'!D38&gt;0,('Statistika-Sum'!D38/'Statistika-Sum'!D$5)-1,0)</f>
        <v>0</v>
      </c>
    </row>
    <row r="39" spans="2:4" ht="12.75">
      <c r="B39" s="53">
        <f t="shared" si="1"/>
        <v>41944</v>
      </c>
      <c r="C39" s="197">
        <f>IF('Statistika-Sum'!C39&gt;0,('Statistika-Sum'!C39/'Statistika-Sum'!C$5)-1,0)</f>
        <v>0</v>
      </c>
      <c r="D39" s="199">
        <f>IF('Statistika-Sum'!D39&gt;0,('Statistika-Sum'!D39/'Statistika-Sum'!D$5)-1,0)</f>
        <v>0</v>
      </c>
    </row>
    <row r="40" spans="2:4" ht="12.75">
      <c r="B40" s="53">
        <f t="shared" si="1"/>
        <v>41974</v>
      </c>
      <c r="C40" s="197">
        <f>IF('Statistika-Sum'!C40&gt;0,('Statistika-Sum'!C40/'Statistika-Sum'!C$5)-1,0)</f>
        <v>0</v>
      </c>
      <c r="D40" s="199">
        <f>IF('Statistika-Sum'!D40&gt;0,('Statistika-Sum'!D40/'Statistika-Sum'!D$5)-1,0)</f>
        <v>0</v>
      </c>
    </row>
    <row r="41" spans="2:4" ht="12.75">
      <c r="B41" s="53">
        <f t="shared" si="1"/>
        <v>42005</v>
      </c>
      <c r="C41" s="197">
        <f>IF('Statistika-Sum'!C41&gt;0,('Statistika-Sum'!C41/'Statistika-Sum'!C$5)-1,0)</f>
        <v>0</v>
      </c>
      <c r="D41" s="199">
        <f>IF('Statistika-Sum'!D41&gt;0,('Statistika-Sum'!D41/'Statistika-Sum'!D$5)-1,0)</f>
        <v>0</v>
      </c>
    </row>
    <row r="42" spans="2:4" ht="12.75">
      <c r="B42" s="53">
        <f t="shared" si="1"/>
        <v>42036</v>
      </c>
      <c r="C42" s="197">
        <f>IF('Statistika-Sum'!C42&gt;0,('Statistika-Sum'!C42/'Statistika-Sum'!C$5)-1,0)</f>
        <v>0</v>
      </c>
      <c r="D42" s="199">
        <f>IF('Statistika-Sum'!D42&gt;0,('Statistika-Sum'!D42/'Statistika-Sum'!D$5)-1,0)</f>
        <v>0</v>
      </c>
    </row>
    <row r="43" spans="2:4" ht="12.75">
      <c r="B43" s="53">
        <f t="shared" si="1"/>
        <v>42064</v>
      </c>
      <c r="C43" s="197">
        <f>IF('Statistika-Sum'!C43&gt;0,('Statistika-Sum'!C43/'Statistika-Sum'!C$5)-1,0)</f>
        <v>0</v>
      </c>
      <c r="D43" s="199">
        <f>IF('Statistika-Sum'!D43&gt;0,('Statistika-Sum'!D43/'Statistika-Sum'!D$5)-1,0)</f>
        <v>0</v>
      </c>
    </row>
    <row r="44" spans="2:4" ht="12.75">
      <c r="B44" s="53">
        <f t="shared" si="1"/>
        <v>42095</v>
      </c>
      <c r="C44" s="197">
        <f>IF('Statistika-Sum'!C44&gt;0,('Statistika-Sum'!C44/'Statistika-Sum'!C$5)-1,0)</f>
        <v>0</v>
      </c>
      <c r="D44" s="199">
        <f>IF('Statistika-Sum'!D44&gt;0,('Statistika-Sum'!D44/'Statistika-Sum'!D$5)-1,0)</f>
        <v>0</v>
      </c>
    </row>
    <row r="45" spans="2:4" ht="12.75">
      <c r="B45" s="53">
        <f t="shared" si="1"/>
        <v>42125</v>
      </c>
      <c r="C45" s="197">
        <f>IF('Statistika-Sum'!C45&gt;0,('Statistika-Sum'!C45/'Statistika-Sum'!C$5)-1,0)</f>
        <v>0</v>
      </c>
      <c r="D45" s="199">
        <f>IF('Statistika-Sum'!D45&gt;0,('Statistika-Sum'!D45/'Statistika-Sum'!D$5)-1,0)</f>
        <v>0</v>
      </c>
    </row>
    <row r="46" spans="2:4" ht="12.75">
      <c r="B46" s="53">
        <f t="shared" si="1"/>
        <v>42156</v>
      </c>
      <c r="C46" s="197">
        <f>IF('Statistika-Sum'!C46&gt;0,('Statistika-Sum'!C46/'Statistika-Sum'!C$5)-1,0)</f>
        <v>0</v>
      </c>
      <c r="D46" s="199">
        <f>IF('Statistika-Sum'!D46&gt;0,('Statistika-Sum'!D46/'Statistika-Sum'!D$5)-1,0)</f>
        <v>0</v>
      </c>
    </row>
    <row r="47" spans="2:4" ht="12.75">
      <c r="B47" s="53">
        <f t="shared" si="1"/>
        <v>42186</v>
      </c>
      <c r="C47" s="197">
        <f>IF('Statistika-Sum'!C47&gt;0,('Statistika-Sum'!C47/'Statistika-Sum'!C$5)-1,0)</f>
        <v>0</v>
      </c>
      <c r="D47" s="199">
        <f>IF('Statistika-Sum'!D47&gt;0,('Statistika-Sum'!D47/'Statistika-Sum'!D$5)-1,0)</f>
        <v>0</v>
      </c>
    </row>
    <row r="48" spans="2:4" ht="12.75">
      <c r="B48" s="53">
        <f t="shared" si="1"/>
        <v>42217</v>
      </c>
      <c r="C48" s="197">
        <f>IF('Statistika-Sum'!C48&gt;0,('Statistika-Sum'!C48/'Statistika-Sum'!C$5)-1,0)</f>
        <v>0</v>
      </c>
      <c r="D48" s="199">
        <f>IF('Statistika-Sum'!D48&gt;0,('Statistika-Sum'!D48/'Statistika-Sum'!D$5)-1,0)</f>
        <v>0</v>
      </c>
    </row>
    <row r="49" spans="2:4" ht="12.75">
      <c r="B49" s="53">
        <f t="shared" si="1"/>
        <v>42248</v>
      </c>
      <c r="C49" s="197">
        <f>IF('Statistika-Sum'!C49&gt;0,('Statistika-Sum'!C49/'Statistika-Sum'!C$5)-1,0)</f>
        <v>0</v>
      </c>
      <c r="D49" s="199">
        <f>IF('Statistika-Sum'!D49&gt;0,('Statistika-Sum'!D49/'Statistika-Sum'!D$5)-1,0)</f>
        <v>0</v>
      </c>
    </row>
    <row r="50" spans="2:4" ht="12.75">
      <c r="B50" s="53">
        <f t="shared" si="1"/>
        <v>42278</v>
      </c>
      <c r="C50" s="197">
        <f>IF('Statistika-Sum'!C50&gt;0,('Statistika-Sum'!C50/'Statistika-Sum'!C$5)-1,0)</f>
        <v>0</v>
      </c>
      <c r="D50" s="199">
        <f>IF('Statistika-Sum'!D50&gt;0,('Statistika-Sum'!D50/'Statistika-Sum'!D$5)-1,0)</f>
        <v>0</v>
      </c>
    </row>
    <row r="51" spans="2:4" ht="12.75">
      <c r="B51" s="53">
        <f t="shared" si="1"/>
        <v>42309</v>
      </c>
      <c r="C51" s="197">
        <f>IF('Statistika-Sum'!C51&gt;0,('Statistika-Sum'!C51/'Statistika-Sum'!C$5)-1,0)</f>
        <v>0</v>
      </c>
      <c r="D51" s="199">
        <f>IF('Statistika-Sum'!D51&gt;0,('Statistika-Sum'!D51/'Statistika-Sum'!D$5)-1,0)</f>
        <v>0</v>
      </c>
    </row>
    <row r="52" spans="2:4" ht="12.75">
      <c r="B52" s="53">
        <f t="shared" si="1"/>
        <v>42339</v>
      </c>
      <c r="C52" s="197">
        <f>IF('Statistika-Sum'!C52&gt;0,('Statistika-Sum'!C52/'Statistika-Sum'!C$5)-1,0)</f>
        <v>0</v>
      </c>
      <c r="D52" s="199">
        <f>IF('Statistika-Sum'!D52&gt;0,('Statistika-Sum'!D52/'Statistika-Sum'!D$5)-1,0)</f>
        <v>0</v>
      </c>
    </row>
    <row r="53" spans="2:4" ht="12.75">
      <c r="B53" s="53">
        <f t="shared" si="1"/>
        <v>42370</v>
      </c>
      <c r="C53" s="197">
        <f>IF('Statistika-Sum'!C53&gt;0,('Statistika-Sum'!C53/'Statistika-Sum'!C$5)-1,0)</f>
        <v>0</v>
      </c>
      <c r="D53" s="199">
        <f>IF('Statistika-Sum'!D53&gt;0,('Statistika-Sum'!D53/'Statistika-Sum'!D$5)-1,0)</f>
        <v>0</v>
      </c>
    </row>
    <row r="54" spans="2:4" ht="12.75">
      <c r="B54" s="53">
        <f t="shared" si="1"/>
        <v>42401</v>
      </c>
      <c r="C54" s="197">
        <f>IF('Statistika-Sum'!C54&gt;0,('Statistika-Sum'!C54/'Statistika-Sum'!C$5)-1,0)</f>
        <v>0</v>
      </c>
      <c r="D54" s="199">
        <f>IF('Statistika-Sum'!D54&gt;0,('Statistika-Sum'!D54/'Statistika-Sum'!D$5)-1,0)</f>
        <v>0</v>
      </c>
    </row>
    <row r="55" spans="2:4" ht="12.75">
      <c r="B55" s="53">
        <f t="shared" si="1"/>
        <v>42430</v>
      </c>
      <c r="C55" s="197">
        <f>IF('Statistika-Sum'!C55&gt;0,('Statistika-Sum'!C55/'Statistika-Sum'!C$5)-1,0)</f>
        <v>0</v>
      </c>
      <c r="D55" s="199">
        <f>IF('Statistika-Sum'!D55&gt;0,('Statistika-Sum'!D55/'Statistika-Sum'!D$5)-1,0)</f>
        <v>0</v>
      </c>
    </row>
    <row r="56" spans="2:4" ht="12.75">
      <c r="B56" s="53">
        <f t="shared" si="1"/>
        <v>42461</v>
      </c>
      <c r="C56" s="197">
        <f>IF('Statistika-Sum'!C56&gt;0,('Statistika-Sum'!C56/'Statistika-Sum'!C$5)-1,0)</f>
        <v>0</v>
      </c>
      <c r="D56" s="199">
        <f>IF('Statistika-Sum'!D56&gt;0,('Statistika-Sum'!D56/'Statistika-Sum'!D$5)-1,0)</f>
        <v>0</v>
      </c>
    </row>
    <row r="57" spans="2:4" ht="12.75">
      <c r="B57" s="53">
        <f t="shared" si="1"/>
        <v>42491</v>
      </c>
      <c r="C57" s="197">
        <f>IF('Statistika-Sum'!C57&gt;0,('Statistika-Sum'!C57/'Statistika-Sum'!C$5)-1,0)</f>
        <v>0</v>
      </c>
      <c r="D57" s="199">
        <f>IF('Statistika-Sum'!D57&gt;0,('Statistika-Sum'!D57/'Statistika-Sum'!D$5)-1,0)</f>
        <v>0</v>
      </c>
    </row>
    <row r="58" spans="2:4" ht="12.75">
      <c r="B58" s="53">
        <f t="shared" si="1"/>
        <v>42522</v>
      </c>
      <c r="C58" s="197">
        <f>IF('Statistika-Sum'!C58&gt;0,('Statistika-Sum'!C58/'Statistika-Sum'!C$5)-1,0)</f>
        <v>0</v>
      </c>
      <c r="D58" s="199">
        <f>IF('Statistika-Sum'!D58&gt;0,('Statistika-Sum'!D58/'Statistika-Sum'!D$5)-1,0)</f>
        <v>0</v>
      </c>
    </row>
    <row r="59" spans="2:4" ht="12.75">
      <c r="B59" s="53">
        <f t="shared" si="1"/>
        <v>42552</v>
      </c>
      <c r="C59" s="197">
        <f>IF('Statistika-Sum'!C59&gt;0,('Statistika-Sum'!C59/'Statistika-Sum'!C$5)-1,0)</f>
        <v>0</v>
      </c>
      <c r="D59" s="199">
        <f>IF('Statistika-Sum'!D59&gt;0,('Statistika-Sum'!D59/'Statistika-Sum'!D$5)-1,0)</f>
        <v>0</v>
      </c>
    </row>
    <row r="60" spans="2:4" ht="12.75">
      <c r="B60" s="53">
        <f t="shared" si="1"/>
        <v>42583</v>
      </c>
      <c r="C60" s="197">
        <f>IF('Statistika-Sum'!C60&gt;0,('Statistika-Sum'!C60/'Statistika-Sum'!C$5)-1,0)</f>
        <v>0</v>
      </c>
      <c r="D60" s="199">
        <f>IF('Statistika-Sum'!D60&gt;0,('Statistika-Sum'!D60/'Statistika-Sum'!D$5)-1,0)</f>
        <v>0</v>
      </c>
    </row>
    <row r="61" spans="2:4" ht="12.75">
      <c r="B61" s="53">
        <f t="shared" si="1"/>
        <v>42614</v>
      </c>
      <c r="C61" s="197">
        <f>IF('Statistika-Sum'!C61&gt;0,('Statistika-Sum'!C61/'Statistika-Sum'!C$5)-1,0)</f>
        <v>0</v>
      </c>
      <c r="D61" s="199">
        <f>IF('Statistika-Sum'!D61&gt;0,('Statistika-Sum'!D61/'Statistika-Sum'!D$5)-1,0)</f>
        <v>0</v>
      </c>
    </row>
    <row r="62" spans="2:4" ht="12.75">
      <c r="B62" s="53">
        <f t="shared" si="1"/>
        <v>42644</v>
      </c>
      <c r="C62" s="197">
        <f>IF('Statistika-Sum'!C62&gt;0,('Statistika-Sum'!C62/'Statistika-Sum'!C$5)-1,0)</f>
        <v>0</v>
      </c>
      <c r="D62" s="199">
        <f>IF('Statistika-Sum'!D62&gt;0,('Statistika-Sum'!D62/'Statistika-Sum'!D$5)-1,0)</f>
        <v>0</v>
      </c>
    </row>
    <row r="63" spans="2:4" ht="12.75">
      <c r="B63" s="53">
        <f t="shared" si="1"/>
        <v>42675</v>
      </c>
      <c r="C63" s="197">
        <f>IF('Statistika-Sum'!C63&gt;0,('Statistika-Sum'!C63/'Statistika-Sum'!C$5)-1,0)</f>
        <v>0</v>
      </c>
      <c r="D63" s="199">
        <f>IF('Statistika-Sum'!D63&gt;0,('Statistika-Sum'!D63/'Statistika-Sum'!D$5)-1,0)</f>
        <v>0</v>
      </c>
    </row>
    <row r="64" spans="2:4" ht="12.75">
      <c r="B64" s="53">
        <f t="shared" si="1"/>
        <v>42705</v>
      </c>
      <c r="C64" s="197">
        <f>IF('Statistika-Sum'!C64&gt;0,('Statistika-Sum'!C64/'Statistika-Sum'!C$5)-1,0)</f>
        <v>0</v>
      </c>
      <c r="D64" s="199">
        <f>IF('Statistika-Sum'!D64&gt;0,('Statistika-Sum'!D64/'Statistika-Sum'!D$5)-1,0)</f>
        <v>0</v>
      </c>
    </row>
    <row r="65" spans="2:4" ht="12.75">
      <c r="B65" s="53">
        <f t="shared" si="1"/>
        <v>42736</v>
      </c>
      <c r="C65" s="197">
        <f>IF('Statistika-Sum'!C65&gt;0,('Statistika-Sum'!C65/'Statistika-Sum'!C$5)-1,0)</f>
        <v>0</v>
      </c>
      <c r="D65" s="199">
        <f>IF('Statistika-Sum'!D65&gt;0,('Statistika-Sum'!D65/'Statistika-Sum'!D$5)-1,0)</f>
        <v>0</v>
      </c>
    </row>
    <row r="66" spans="2:4" ht="12.75">
      <c r="B66" s="53">
        <f t="shared" si="1"/>
        <v>42767</v>
      </c>
      <c r="C66" s="197">
        <f>IF('Statistika-Sum'!C66&gt;0,('Statistika-Sum'!C66/'Statistika-Sum'!C$5)-1,0)</f>
        <v>0</v>
      </c>
      <c r="D66" s="199">
        <f>IF('Statistika-Sum'!D66&gt;0,('Statistika-Sum'!D66/'Statistika-Sum'!D$5)-1,0)</f>
        <v>0</v>
      </c>
    </row>
    <row r="67" spans="2:4" ht="12.75">
      <c r="B67" s="53">
        <f t="shared" si="1"/>
        <v>42795</v>
      </c>
      <c r="C67" s="197">
        <f>IF('Statistika-Sum'!C67&gt;0,('Statistika-Sum'!C67/'Statistika-Sum'!C$5)-1,0)</f>
        <v>0</v>
      </c>
      <c r="D67" s="199">
        <f>IF('Statistika-Sum'!D67&gt;0,('Statistika-Sum'!D67/'Statistika-Sum'!D$5)-1,0)</f>
        <v>0</v>
      </c>
    </row>
    <row r="68" spans="2:4" ht="12.75">
      <c r="B68" s="53">
        <f t="shared" si="1"/>
        <v>42826</v>
      </c>
      <c r="C68" s="197">
        <f>IF('Statistika-Sum'!C68&gt;0,('Statistika-Sum'!C68/'Statistika-Sum'!C$5)-1,0)</f>
        <v>0</v>
      </c>
      <c r="D68" s="199">
        <f>IF('Statistika-Sum'!D68&gt;0,('Statistika-Sum'!D68/'Statistika-Sum'!D$5)-1,0)</f>
        <v>0</v>
      </c>
    </row>
    <row r="69" spans="2:4" ht="12.75">
      <c r="B69" s="53">
        <f t="shared" si="1"/>
        <v>42856</v>
      </c>
      <c r="C69" s="197">
        <f>IF('Statistika-Sum'!C69&gt;0,('Statistika-Sum'!C69/'Statistika-Sum'!C$5)-1,0)</f>
        <v>0</v>
      </c>
      <c r="D69" s="199">
        <f>IF('Statistika-Sum'!D69&gt;0,('Statistika-Sum'!D69/'Statistika-Sum'!D$5)-1,0)</f>
        <v>0</v>
      </c>
    </row>
    <row r="70" spans="2:4" ht="12.75">
      <c r="B70" s="53">
        <f aca="true" t="shared" si="2" ref="B70:B101">DATE(YEAR(B69),MONTH(B69)+1,1)</f>
        <v>42887</v>
      </c>
      <c r="C70" s="197">
        <f>IF('Statistika-Sum'!C70&gt;0,('Statistika-Sum'!C70/'Statistika-Sum'!C$5)-1,0)</f>
        <v>0</v>
      </c>
      <c r="D70" s="199">
        <f>IF('Statistika-Sum'!D70&gt;0,('Statistika-Sum'!D70/'Statistika-Sum'!D$5)-1,0)</f>
        <v>0</v>
      </c>
    </row>
    <row r="71" spans="2:4" ht="12.75">
      <c r="B71" s="53">
        <f t="shared" si="2"/>
        <v>42917</v>
      </c>
      <c r="C71" s="197">
        <f>IF('Statistika-Sum'!C71&gt;0,('Statistika-Sum'!C71/'Statistika-Sum'!C$5)-1,0)</f>
        <v>0</v>
      </c>
      <c r="D71" s="199">
        <f>IF('Statistika-Sum'!D71&gt;0,('Statistika-Sum'!D71/'Statistika-Sum'!D$5)-1,0)</f>
        <v>0</v>
      </c>
    </row>
    <row r="72" spans="2:4" ht="12.75">
      <c r="B72" s="53">
        <f t="shared" si="2"/>
        <v>42948</v>
      </c>
      <c r="C72" s="197">
        <f>IF('Statistika-Sum'!C72&gt;0,('Statistika-Sum'!C72/'Statistika-Sum'!C$5)-1,0)</f>
        <v>0</v>
      </c>
      <c r="D72" s="199">
        <f>IF('Statistika-Sum'!D72&gt;0,('Statistika-Sum'!D72/'Statistika-Sum'!D$5)-1,0)</f>
        <v>0</v>
      </c>
    </row>
    <row r="73" spans="2:4" ht="12.75">
      <c r="B73" s="53">
        <f t="shared" si="2"/>
        <v>42979</v>
      </c>
      <c r="C73" s="197">
        <f>IF('Statistika-Sum'!C73&gt;0,('Statistika-Sum'!C73/'Statistika-Sum'!C$5)-1,0)</f>
        <v>0</v>
      </c>
      <c r="D73" s="199">
        <f>IF('Statistika-Sum'!D73&gt;0,('Statistika-Sum'!D73/'Statistika-Sum'!D$5)-1,0)</f>
        <v>0</v>
      </c>
    </row>
    <row r="74" spans="2:4" ht="12.75">
      <c r="B74" s="53">
        <f t="shared" si="2"/>
        <v>43009</v>
      </c>
      <c r="C74" s="197">
        <f>IF('Statistika-Sum'!C74&gt;0,('Statistika-Sum'!C74/'Statistika-Sum'!C$5)-1,0)</f>
        <v>0</v>
      </c>
      <c r="D74" s="199">
        <f>IF('Statistika-Sum'!D74&gt;0,('Statistika-Sum'!D74/'Statistika-Sum'!D$5)-1,0)</f>
        <v>0</v>
      </c>
    </row>
    <row r="75" spans="2:4" ht="12.75">
      <c r="B75" s="53">
        <f t="shared" si="2"/>
        <v>43040</v>
      </c>
      <c r="C75" s="197">
        <f>IF('Statistika-Sum'!C75&gt;0,('Statistika-Sum'!C75/'Statistika-Sum'!C$5)-1,0)</f>
        <v>0</v>
      </c>
      <c r="D75" s="199">
        <f>IF('Statistika-Sum'!D75&gt;0,('Statistika-Sum'!D75/'Statistika-Sum'!D$5)-1,0)</f>
        <v>0</v>
      </c>
    </row>
    <row r="76" spans="2:4" ht="12.75">
      <c r="B76" s="53">
        <f t="shared" si="2"/>
        <v>43070</v>
      </c>
      <c r="C76" s="197">
        <f>IF('Statistika-Sum'!C76&gt;0,('Statistika-Sum'!C76/'Statistika-Sum'!C$5)-1,0)</f>
        <v>0</v>
      </c>
      <c r="D76" s="199">
        <f>IF('Statistika-Sum'!D76&gt;0,('Statistika-Sum'!D76/'Statistika-Sum'!D$5)-1,0)</f>
        <v>0</v>
      </c>
    </row>
    <row r="77" spans="2:4" ht="12.75">
      <c r="B77" s="53">
        <f t="shared" si="2"/>
        <v>43101</v>
      </c>
      <c r="C77" s="197">
        <f>IF('Statistika-Sum'!C77&gt;0,('Statistika-Sum'!C77/'Statistika-Sum'!C$5)-1,0)</f>
        <v>0</v>
      </c>
      <c r="D77" s="199">
        <f>IF('Statistika-Sum'!D77&gt;0,('Statistika-Sum'!D77/'Statistika-Sum'!D$5)-1,0)</f>
        <v>0</v>
      </c>
    </row>
    <row r="78" spans="2:4" ht="12.75">
      <c r="B78" s="53">
        <f t="shared" si="2"/>
        <v>43132</v>
      </c>
      <c r="C78" s="197">
        <f>IF('Statistika-Sum'!C78&gt;0,('Statistika-Sum'!C78/'Statistika-Sum'!C$5)-1,0)</f>
        <v>0</v>
      </c>
      <c r="D78" s="199">
        <f>IF('Statistika-Sum'!D78&gt;0,('Statistika-Sum'!D78/'Statistika-Sum'!D$5)-1,0)</f>
        <v>0</v>
      </c>
    </row>
    <row r="79" spans="2:4" ht="12.75">
      <c r="B79" s="53">
        <f t="shared" si="2"/>
        <v>43160</v>
      </c>
      <c r="C79" s="197">
        <f>IF('Statistika-Sum'!C79&gt;0,('Statistika-Sum'!C79/'Statistika-Sum'!C$5)-1,0)</f>
        <v>0</v>
      </c>
      <c r="D79" s="199">
        <f>IF('Statistika-Sum'!D79&gt;0,('Statistika-Sum'!D79/'Statistika-Sum'!D$5)-1,0)</f>
        <v>0</v>
      </c>
    </row>
    <row r="80" spans="2:4" ht="12.75">
      <c r="B80" s="53">
        <f t="shared" si="2"/>
        <v>43191</v>
      </c>
      <c r="C80" s="197">
        <f>IF('Statistika-Sum'!C80&gt;0,('Statistika-Sum'!C80/'Statistika-Sum'!C$5)-1,0)</f>
        <v>0</v>
      </c>
      <c r="D80" s="199">
        <f>IF('Statistika-Sum'!D80&gt;0,('Statistika-Sum'!D80/'Statistika-Sum'!D$5)-1,0)</f>
        <v>0</v>
      </c>
    </row>
    <row r="81" spans="2:4" ht="12.75">
      <c r="B81" s="53">
        <f t="shared" si="2"/>
        <v>43221</v>
      </c>
      <c r="C81" s="197">
        <f>IF('Statistika-Sum'!C81&gt;0,('Statistika-Sum'!C81/'Statistika-Sum'!C$5)-1,0)</f>
        <v>0</v>
      </c>
      <c r="D81" s="199">
        <f>IF('Statistika-Sum'!D81&gt;0,('Statistika-Sum'!D81/'Statistika-Sum'!D$5)-1,0)</f>
        <v>0</v>
      </c>
    </row>
    <row r="82" spans="2:4" ht="12.75">
      <c r="B82" s="53">
        <f t="shared" si="2"/>
        <v>43252</v>
      </c>
      <c r="C82" s="197">
        <f>IF('Statistika-Sum'!C82&gt;0,('Statistika-Sum'!C82/'Statistika-Sum'!C$5)-1,0)</f>
        <v>0</v>
      </c>
      <c r="D82" s="199">
        <f>IF('Statistika-Sum'!D82&gt;0,('Statistika-Sum'!D82/'Statistika-Sum'!D$5)-1,0)</f>
        <v>0</v>
      </c>
    </row>
    <row r="83" spans="2:4" ht="12.75">
      <c r="B83" s="53">
        <f t="shared" si="2"/>
        <v>43282</v>
      </c>
      <c r="C83" s="197">
        <f>IF('Statistika-Sum'!C83&gt;0,('Statistika-Sum'!C83/'Statistika-Sum'!C$5)-1,0)</f>
        <v>0</v>
      </c>
      <c r="D83" s="199">
        <f>IF('Statistika-Sum'!D83&gt;0,('Statistika-Sum'!D83/'Statistika-Sum'!D$5)-1,0)</f>
        <v>0</v>
      </c>
    </row>
    <row r="84" spans="2:4" ht="12.75">
      <c r="B84" s="53">
        <f t="shared" si="2"/>
        <v>43313</v>
      </c>
      <c r="C84" s="197">
        <f>IF('Statistika-Sum'!C84&gt;0,('Statistika-Sum'!C84/'Statistika-Sum'!C$5)-1,0)</f>
        <v>0</v>
      </c>
      <c r="D84" s="199">
        <f>IF('Statistika-Sum'!D84&gt;0,('Statistika-Sum'!D84/'Statistika-Sum'!D$5)-1,0)</f>
        <v>0</v>
      </c>
    </row>
    <row r="85" spans="2:4" ht="12.75">
      <c r="B85" s="53">
        <f t="shared" si="2"/>
        <v>43344</v>
      </c>
      <c r="C85" s="197">
        <f>IF('Statistika-Sum'!C85&gt;0,('Statistika-Sum'!C85/'Statistika-Sum'!C$5)-1,0)</f>
        <v>0</v>
      </c>
      <c r="D85" s="199">
        <f>IF('Statistika-Sum'!D85&gt;0,('Statistika-Sum'!D85/'Statistika-Sum'!D$5)-1,0)</f>
        <v>0</v>
      </c>
    </row>
    <row r="86" spans="2:4" ht="12.75">
      <c r="B86" s="53">
        <f t="shared" si="2"/>
        <v>43374</v>
      </c>
      <c r="C86" s="197">
        <f>IF('Statistika-Sum'!C86&gt;0,('Statistika-Sum'!C86/'Statistika-Sum'!C$5)-1,0)</f>
        <v>0</v>
      </c>
      <c r="D86" s="199">
        <f>IF('Statistika-Sum'!D86&gt;0,('Statistika-Sum'!D86/'Statistika-Sum'!D$5)-1,0)</f>
        <v>0</v>
      </c>
    </row>
    <row r="87" spans="2:4" ht="12.75">
      <c r="B87" s="53">
        <f t="shared" si="2"/>
        <v>43405</v>
      </c>
      <c r="C87" s="197">
        <f>IF('Statistika-Sum'!C87&gt;0,('Statistika-Sum'!C87/'Statistika-Sum'!C$5)-1,0)</f>
        <v>0</v>
      </c>
      <c r="D87" s="199">
        <f>IF('Statistika-Sum'!D87&gt;0,('Statistika-Sum'!D87/'Statistika-Sum'!D$5)-1,0)</f>
        <v>0</v>
      </c>
    </row>
    <row r="88" spans="2:4" ht="12.75">
      <c r="B88" s="53">
        <f t="shared" si="2"/>
        <v>43435</v>
      </c>
      <c r="C88" s="197">
        <f>IF('Statistika-Sum'!C88&gt;0,('Statistika-Sum'!C88/'Statistika-Sum'!C$5)-1,0)</f>
        <v>0</v>
      </c>
      <c r="D88" s="199">
        <f>IF('Statistika-Sum'!D88&gt;0,('Statistika-Sum'!D88/'Statistika-Sum'!D$5)-1,0)</f>
        <v>0</v>
      </c>
    </row>
    <row r="89" spans="2:4" ht="12.75">
      <c r="B89" s="53">
        <f t="shared" si="2"/>
        <v>43466</v>
      </c>
      <c r="C89" s="197">
        <f>IF('Statistika-Sum'!C89&gt;0,('Statistika-Sum'!C89/'Statistika-Sum'!C$5)-1,0)</f>
        <v>0</v>
      </c>
      <c r="D89" s="199">
        <f>IF('Statistika-Sum'!D89&gt;0,('Statistika-Sum'!D89/'Statistika-Sum'!D$5)-1,0)</f>
        <v>0</v>
      </c>
    </row>
    <row r="90" spans="2:4" ht="12.75">
      <c r="B90" s="53">
        <f t="shared" si="2"/>
        <v>43497</v>
      </c>
      <c r="C90" s="197">
        <f>IF('Statistika-Sum'!C90&gt;0,('Statistika-Sum'!C90/'Statistika-Sum'!C$5)-1,0)</f>
        <v>0</v>
      </c>
      <c r="D90" s="199">
        <f>IF('Statistika-Sum'!D90&gt;0,('Statistika-Sum'!D90/'Statistika-Sum'!D$5)-1,0)</f>
        <v>0</v>
      </c>
    </row>
    <row r="91" spans="2:4" ht="12.75">
      <c r="B91" s="53">
        <f t="shared" si="2"/>
        <v>43525</v>
      </c>
      <c r="C91" s="197">
        <f>IF('Statistika-Sum'!C91&gt;0,('Statistika-Sum'!C91/'Statistika-Sum'!C$5)-1,0)</f>
        <v>0</v>
      </c>
      <c r="D91" s="199">
        <f>IF('Statistika-Sum'!D91&gt;0,('Statistika-Sum'!D91/'Statistika-Sum'!D$5)-1,0)</f>
        <v>0</v>
      </c>
    </row>
    <row r="92" spans="2:4" ht="12.75">
      <c r="B92" s="53">
        <f t="shared" si="2"/>
        <v>43556</v>
      </c>
      <c r="C92" s="197">
        <f>IF('Statistika-Sum'!C92&gt;0,('Statistika-Sum'!C92/'Statistika-Sum'!C$5)-1,0)</f>
        <v>0</v>
      </c>
      <c r="D92" s="199">
        <f>IF('Statistika-Sum'!D92&gt;0,('Statistika-Sum'!D92/'Statistika-Sum'!D$5)-1,0)</f>
        <v>0</v>
      </c>
    </row>
    <row r="93" spans="2:4" ht="12.75">
      <c r="B93" s="53">
        <f t="shared" si="2"/>
        <v>43586</v>
      </c>
      <c r="C93" s="197">
        <f>IF('Statistika-Sum'!C93&gt;0,('Statistika-Sum'!C93/'Statistika-Sum'!C$5)-1,0)</f>
        <v>0</v>
      </c>
      <c r="D93" s="199">
        <f>IF('Statistika-Sum'!D93&gt;0,('Statistika-Sum'!D93/'Statistika-Sum'!D$5)-1,0)</f>
        <v>0</v>
      </c>
    </row>
    <row r="94" spans="2:4" ht="12.75">
      <c r="B94" s="53">
        <f t="shared" si="2"/>
        <v>43617</v>
      </c>
      <c r="C94" s="197">
        <f>IF('Statistika-Sum'!C94&gt;0,('Statistika-Sum'!C94/'Statistika-Sum'!C$5)-1,0)</f>
        <v>0</v>
      </c>
      <c r="D94" s="199">
        <f>IF('Statistika-Sum'!D94&gt;0,('Statistika-Sum'!D94/'Statistika-Sum'!D$5)-1,0)</f>
        <v>0</v>
      </c>
    </row>
    <row r="95" spans="2:4" ht="12.75">
      <c r="B95" s="53">
        <f t="shared" si="2"/>
        <v>43647</v>
      </c>
      <c r="C95" s="197">
        <f>IF('Statistika-Sum'!C95&gt;0,('Statistika-Sum'!C95/'Statistika-Sum'!C$5)-1,0)</f>
        <v>0</v>
      </c>
      <c r="D95" s="199">
        <f>IF('Statistika-Sum'!D95&gt;0,('Statistika-Sum'!D95/'Statistika-Sum'!D$5)-1,0)</f>
        <v>0</v>
      </c>
    </row>
    <row r="96" spans="2:4" ht="12.75">
      <c r="B96" s="53">
        <f t="shared" si="2"/>
        <v>43678</v>
      </c>
      <c r="C96" s="197">
        <f>IF('Statistika-Sum'!C96&gt;0,('Statistika-Sum'!C96/'Statistika-Sum'!C$5)-1,0)</f>
        <v>0</v>
      </c>
      <c r="D96" s="199">
        <f>IF('Statistika-Sum'!D96&gt;0,('Statistika-Sum'!D96/'Statistika-Sum'!D$5)-1,0)</f>
        <v>0</v>
      </c>
    </row>
    <row r="97" spans="2:4" ht="12.75">
      <c r="B97" s="53">
        <f t="shared" si="2"/>
        <v>43709</v>
      </c>
      <c r="C97" s="197">
        <f>IF('Statistika-Sum'!C97&gt;0,('Statistika-Sum'!C97/'Statistika-Sum'!C$5)-1,0)</f>
        <v>0</v>
      </c>
      <c r="D97" s="199">
        <f>IF('Statistika-Sum'!D97&gt;0,('Statistika-Sum'!D97/'Statistika-Sum'!D$5)-1,0)</f>
        <v>0</v>
      </c>
    </row>
    <row r="98" spans="2:4" ht="12.75">
      <c r="B98" s="53">
        <f t="shared" si="2"/>
        <v>43739</v>
      </c>
      <c r="C98" s="197">
        <f>IF('Statistika-Sum'!C98&gt;0,('Statistika-Sum'!C98/'Statistika-Sum'!C$5)-1,0)</f>
        <v>0</v>
      </c>
      <c r="D98" s="199">
        <f>IF('Statistika-Sum'!D98&gt;0,('Statistika-Sum'!D98/'Statistika-Sum'!D$5)-1,0)</f>
        <v>0</v>
      </c>
    </row>
    <row r="99" spans="2:4" ht="12.75">
      <c r="B99" s="53">
        <f t="shared" si="2"/>
        <v>43770</v>
      </c>
      <c r="C99" s="197">
        <f>IF('Statistika-Sum'!C99&gt;0,('Statistika-Sum'!C99/'Statistika-Sum'!C$5)-1,0)</f>
        <v>0</v>
      </c>
      <c r="D99" s="199">
        <f>IF('Statistika-Sum'!D99&gt;0,('Statistika-Sum'!D99/'Statistika-Sum'!D$5)-1,0)</f>
        <v>0</v>
      </c>
    </row>
    <row r="100" spans="2:4" ht="12.75">
      <c r="B100" s="53">
        <f t="shared" si="2"/>
        <v>43800</v>
      </c>
      <c r="C100" s="197">
        <f>IF('Statistika-Sum'!C100&gt;0,('Statistika-Sum'!C100/'Statistika-Sum'!C$5)-1,0)</f>
        <v>0</v>
      </c>
      <c r="D100" s="199">
        <f>IF('Statistika-Sum'!D100&gt;0,('Statistika-Sum'!D100/'Statistika-Sum'!D$5)-1,0)</f>
        <v>0</v>
      </c>
    </row>
    <row r="101" spans="2:4" ht="12.75">
      <c r="B101" s="53">
        <f t="shared" si="2"/>
        <v>43831</v>
      </c>
      <c r="C101" s="197">
        <f>IF('Statistika-Sum'!C101&gt;0,('Statistika-Sum'!C101/'Statistika-Sum'!C$5)-1,0)</f>
        <v>0</v>
      </c>
      <c r="D101" s="199">
        <f>IF('Statistika-Sum'!D101&gt;0,('Statistika-Sum'!D101/'Statistika-Sum'!D$5)-1,0)</f>
        <v>0</v>
      </c>
    </row>
    <row r="102" spans="2:4" ht="12.75">
      <c r="B102" s="53">
        <f aca="true" t="shared" si="3" ref="B102:B109">DATE(YEAR(B101),MONTH(B101)+1,1)</f>
        <v>43862</v>
      </c>
      <c r="C102" s="197">
        <f>IF('Statistika-Sum'!C102&gt;0,('Statistika-Sum'!C102/'Statistika-Sum'!C$5)-1,0)</f>
        <v>0</v>
      </c>
      <c r="D102" s="199">
        <f>IF('Statistika-Sum'!D102&gt;0,('Statistika-Sum'!D102/'Statistika-Sum'!D$5)-1,0)</f>
        <v>0</v>
      </c>
    </row>
    <row r="103" spans="2:4" ht="12.75">
      <c r="B103" s="53">
        <f t="shared" si="3"/>
        <v>43891</v>
      </c>
      <c r="C103" s="197">
        <f>IF('Statistika-Sum'!C103&gt;0,('Statistika-Sum'!C103/'Statistika-Sum'!C$5)-1,0)</f>
        <v>0</v>
      </c>
      <c r="D103" s="199">
        <f>IF('Statistika-Sum'!D103&gt;0,('Statistika-Sum'!D103/'Statistika-Sum'!D$5)-1,0)</f>
        <v>0</v>
      </c>
    </row>
    <row r="104" spans="2:4" ht="12.75">
      <c r="B104" s="53">
        <f t="shared" si="3"/>
        <v>43922</v>
      </c>
      <c r="C104" s="197">
        <f>IF('Statistika-Sum'!C104&gt;0,('Statistika-Sum'!C104/'Statistika-Sum'!C$5)-1,0)</f>
        <v>0</v>
      </c>
      <c r="D104" s="199">
        <f>IF('Statistika-Sum'!D104&gt;0,('Statistika-Sum'!D104/'Statistika-Sum'!D$5)-1,0)</f>
        <v>0</v>
      </c>
    </row>
    <row r="105" spans="2:4" ht="12.75">
      <c r="B105" s="53">
        <f t="shared" si="3"/>
        <v>43952</v>
      </c>
      <c r="C105" s="197">
        <f>IF('Statistika-Sum'!C105&gt;0,('Statistika-Sum'!C105/'Statistika-Sum'!C$5)-1,0)</f>
        <v>0</v>
      </c>
      <c r="D105" s="199">
        <f>IF('Statistika-Sum'!D105&gt;0,('Statistika-Sum'!D105/'Statistika-Sum'!D$5)-1,0)</f>
        <v>0</v>
      </c>
    </row>
    <row r="106" spans="2:4" ht="12.75">
      <c r="B106" s="53">
        <f t="shared" si="3"/>
        <v>43983</v>
      </c>
      <c r="C106" s="197">
        <f>IF('Statistika-Sum'!C106&gt;0,('Statistika-Sum'!C106/'Statistika-Sum'!C$5)-1,0)</f>
        <v>0</v>
      </c>
      <c r="D106" s="199">
        <f>IF('Statistika-Sum'!D106&gt;0,('Statistika-Sum'!D106/'Statistika-Sum'!D$5)-1,0)</f>
        <v>0</v>
      </c>
    </row>
    <row r="107" spans="2:4" ht="12.75">
      <c r="B107" s="53">
        <f t="shared" si="3"/>
        <v>44013</v>
      </c>
      <c r="C107" s="197">
        <f>IF('Statistika-Sum'!C107&gt;0,('Statistika-Sum'!C107/'Statistika-Sum'!C$5)-1,0)</f>
        <v>0</v>
      </c>
      <c r="D107" s="199">
        <f>IF('Statistika-Sum'!D107&gt;0,('Statistika-Sum'!D107/'Statistika-Sum'!D$5)-1,0)</f>
        <v>0</v>
      </c>
    </row>
    <row r="108" spans="2:4" ht="12.75">
      <c r="B108" s="53">
        <f t="shared" si="3"/>
        <v>44044</v>
      </c>
      <c r="C108" s="197">
        <f>IF('Statistika-Sum'!C108&gt;0,('Statistika-Sum'!C108/'Statistika-Sum'!C$5)-1,0)</f>
        <v>0</v>
      </c>
      <c r="D108" s="199">
        <f>IF('Statistika-Sum'!D108&gt;0,('Statistika-Sum'!D108/'Statistika-Sum'!D$5)-1,0)</f>
        <v>0</v>
      </c>
    </row>
    <row r="109" spans="2:4" ht="12.75">
      <c r="B109" s="53">
        <f t="shared" si="3"/>
        <v>44075</v>
      </c>
      <c r="C109" s="55"/>
      <c r="D109" s="55"/>
    </row>
    <row r="110" ht="12.75">
      <c r="B110" s="46"/>
    </row>
    <row r="111" ht="12.75">
      <c r="B111" s="46"/>
    </row>
  </sheetData>
  <sheetProtection/>
  <printOptions/>
  <pageMargins left="0.787401575" right="0.787401575" top="0.984251969" bottom="0.984251969" header="0.5" footer="0.5"/>
  <pageSetup fitToHeight="10" fitToWidth="1" horizontalDpi="600" verticalDpi="600" orientation="landscape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2:T200"/>
  <sheetViews>
    <sheetView showGridLines="0" zoomScalePageLayoutView="0" workbookViewId="0" topLeftCell="A8">
      <selection activeCell="L31" sqref="L31"/>
    </sheetView>
  </sheetViews>
  <sheetFormatPr defaultColWidth="9.140625" defaultRowHeight="12.75"/>
  <cols>
    <col min="1" max="1" width="3.7109375" style="0" customWidth="1"/>
    <col min="2" max="2" width="15.57421875" style="0" customWidth="1"/>
    <col min="15" max="15" width="3.28125" style="0" customWidth="1"/>
    <col min="16" max="16" width="15.421875" style="0" bestFit="1" customWidth="1"/>
    <col min="17" max="17" width="12.00390625" style="0" customWidth="1"/>
    <col min="20" max="20" width="11.28125" style="0" bestFit="1" customWidth="1"/>
  </cols>
  <sheetData>
    <row r="2" s="210" customFormat="1" ht="12.75">
      <c r="B2" s="209" t="s">
        <v>160</v>
      </c>
    </row>
    <row r="3" spans="16:20" ht="12.75">
      <c r="P3" s="52" t="s">
        <v>46</v>
      </c>
      <c r="S3" s="211" t="s">
        <v>162</v>
      </c>
      <c r="T3" s="211"/>
    </row>
    <row r="4" spans="2:20" ht="12.75">
      <c r="B4" s="47" t="s">
        <v>161</v>
      </c>
      <c r="C4" s="47" t="s">
        <v>5</v>
      </c>
      <c r="D4" s="190" t="s">
        <v>48</v>
      </c>
      <c r="P4" t="s">
        <v>39</v>
      </c>
      <c r="Q4" s="31">
        <f>MIN(Denik!A:A)</f>
        <v>40917</v>
      </c>
      <c r="S4" s="211">
        <f>WEEKDAY(T4)</f>
        <v>2</v>
      </c>
      <c r="T4" s="212">
        <f>Q4</f>
        <v>40917</v>
      </c>
    </row>
    <row r="5" spans="2:20" ht="12.75">
      <c r="B5" s="208">
        <f>VLOOKUP(2,S4:T10,2,FALSE)</f>
        <v>40917</v>
      </c>
      <c r="C5" s="54">
        <f>SUMIF(Denik!A:C,"&gt;="&amp;B5,Denik!C:C)-SUM(C6:C$200)</f>
        <v>22.37000000000006</v>
      </c>
      <c r="D5" s="189">
        <f>SUMIF(Denik!A:D,"&gt;="&amp;B5,Denik!D:D)-SUM(D6:D$200)</f>
        <v>111.84999999999991</v>
      </c>
      <c r="P5" t="s">
        <v>43</v>
      </c>
      <c r="Q5" s="31">
        <f>MAX(Denik!A:A)</f>
        <v>40986</v>
      </c>
      <c r="S5" s="211">
        <f aca="true" t="shared" si="0" ref="S5:S10">WEEKDAY(T5)</f>
        <v>1</v>
      </c>
      <c r="T5" s="212">
        <f aca="true" t="shared" si="1" ref="T5:T10">T4-1</f>
        <v>40916</v>
      </c>
    </row>
    <row r="6" spans="2:20" ht="12.75">
      <c r="B6" s="208">
        <f>B5+7</f>
        <v>40924</v>
      </c>
      <c r="C6" s="54">
        <f>IF(B6="",0,SUMIF(Denik!A:C,"&gt;="&amp;B6,Denik!C:C)-SUM(C7:C$200))</f>
        <v>0</v>
      </c>
      <c r="D6" s="189">
        <f>IF(B6="",0,SUMIF(Denik!A:D,"&gt;="&amp;B6,Denik!D:D)-SUM(D7:D$200))</f>
        <v>2.2737367544323206E-13</v>
      </c>
      <c r="P6" t="s">
        <v>44</v>
      </c>
      <c r="Q6" s="51">
        <f>Q5-Q4+1</f>
        <v>70</v>
      </c>
      <c r="S6" s="211">
        <f t="shared" si="0"/>
        <v>7</v>
      </c>
      <c r="T6" s="212">
        <f t="shared" si="1"/>
        <v>40915</v>
      </c>
    </row>
    <row r="7" spans="2:20" ht="12.75">
      <c r="B7" s="208">
        <f aca="true" t="shared" si="2" ref="B7:B70">B6+7</f>
        <v>40931</v>
      </c>
      <c r="C7" s="54">
        <f>IF(B7="",0,SUMIF(Denik!A:C,"&gt;="&amp;B7,Denik!C:C)-SUM(C8:C$200))</f>
        <v>61.20999999999992</v>
      </c>
      <c r="D7" s="189">
        <f>IF(B7="",0,SUMIF(Denik!A:D,"&gt;="&amp;B7,Denik!D:D)-SUM(D8:D$200))</f>
        <v>329.21666666666647</v>
      </c>
      <c r="P7" t="s">
        <v>40</v>
      </c>
      <c r="Q7">
        <f>Zaznamu</f>
        <v>71</v>
      </c>
      <c r="S7" s="211">
        <f t="shared" si="0"/>
        <v>6</v>
      </c>
      <c r="T7" s="212">
        <f t="shared" si="1"/>
        <v>40914</v>
      </c>
    </row>
    <row r="8" spans="2:20" ht="12.75">
      <c r="B8" s="208">
        <f t="shared" si="2"/>
        <v>40938</v>
      </c>
      <c r="C8" s="54">
        <f>IF(B8="",0,SUMIF(Denik!A:C,"&gt;="&amp;B8,Denik!C:C)-SUM(C9:C$200))</f>
        <v>53.3300000000001</v>
      </c>
      <c r="D8" s="189">
        <f>IF(B8="",0,SUMIF(Denik!A:D,"&gt;="&amp;B8,Denik!D:D)-SUM(D9:D$200))</f>
        <v>273.56666666666706</v>
      </c>
      <c r="S8" s="211">
        <f t="shared" si="0"/>
        <v>5</v>
      </c>
      <c r="T8" s="212">
        <f t="shared" si="1"/>
        <v>40913</v>
      </c>
    </row>
    <row r="9" spans="2:20" ht="12.75">
      <c r="B9" s="208">
        <f t="shared" si="2"/>
        <v>40945</v>
      </c>
      <c r="C9" s="54">
        <f>IF(B9="",0,SUMIF(Denik!A:C,"&gt;="&amp;B9,Denik!C:C)-SUM(C10:C$200))</f>
        <v>44.799999999999955</v>
      </c>
      <c r="D9" s="189">
        <f>IF(B9="",0,SUMIF(Denik!A:D,"&gt;="&amp;B9,Denik!D:D)-SUM(D10:D$200))</f>
        <v>229.50000000000023</v>
      </c>
      <c r="S9" s="211">
        <f t="shared" si="0"/>
        <v>4</v>
      </c>
      <c r="T9" s="212">
        <f t="shared" si="1"/>
        <v>40912</v>
      </c>
    </row>
    <row r="10" spans="2:20" ht="12.75">
      <c r="B10" s="208">
        <f t="shared" si="2"/>
        <v>40952</v>
      </c>
      <c r="C10" s="54">
        <f>IF(B10="",0,SUMIF(Denik!A:C,"&gt;="&amp;B10,Denik!C:C)-SUM(C11:C$200))</f>
        <v>41.96999999999997</v>
      </c>
      <c r="D10" s="189">
        <f>IF(B10="",0,SUMIF(Denik!A:D,"&gt;="&amp;B10,Denik!D:D)-SUM(D11:D$200))</f>
        <v>215.91666666666652</v>
      </c>
      <c r="P10" t="s">
        <v>42</v>
      </c>
      <c r="Q10" s="51">
        <f ca="1">TODAY()-Q4</f>
        <v>70</v>
      </c>
      <c r="S10" s="211">
        <f t="shared" si="0"/>
        <v>3</v>
      </c>
      <c r="T10" s="212">
        <f t="shared" si="1"/>
        <v>40911</v>
      </c>
    </row>
    <row r="11" spans="2:20" ht="12.75">
      <c r="B11" s="208">
        <f t="shared" si="2"/>
        <v>40959</v>
      </c>
      <c r="C11" s="54">
        <f>IF(B11="",0,SUMIF(Denik!A:C,"&gt;="&amp;B11,Denik!C:C)-SUM(C12:C$200))</f>
        <v>10</v>
      </c>
      <c r="D11" s="189">
        <f>IF(B11="",0,SUMIF(Denik!A:D,"&gt;="&amp;B11,Denik!D:D)-SUM(D12:D$200))</f>
        <v>53.200000000000045</v>
      </c>
      <c r="T11" s="31"/>
    </row>
    <row r="12" spans="2:4" ht="12.75">
      <c r="B12" s="208">
        <f t="shared" si="2"/>
        <v>40966</v>
      </c>
      <c r="C12" s="54">
        <f>IF(B12="",0,SUMIF(Denik!A:C,"&gt;="&amp;B12,Denik!C:C)-SUM(C13:C$200))</f>
        <v>49</v>
      </c>
      <c r="D12" s="189">
        <f>IF(B12="",0,SUMIF(Denik!A:D,"&gt;="&amp;B12,Denik!D:D)-SUM(D13:D$200))</f>
        <v>244.64999999999986</v>
      </c>
    </row>
    <row r="13" spans="2:4" ht="12.75">
      <c r="B13" s="208">
        <f t="shared" si="2"/>
        <v>40973</v>
      </c>
      <c r="C13" s="54">
        <f>IF(B13="",0,SUMIF(Denik!A:C,"&gt;="&amp;B13,Denik!C:C)-SUM(C14:C$200))</f>
        <v>69</v>
      </c>
      <c r="D13" s="189">
        <f>IF(B13="",0,SUMIF(Denik!A:D,"&gt;="&amp;B13,Denik!D:D)-SUM(D14:D$200))</f>
        <v>351.8833333333333</v>
      </c>
    </row>
    <row r="14" spans="2:4" ht="12.75">
      <c r="B14" s="208">
        <f t="shared" si="2"/>
        <v>40980</v>
      </c>
      <c r="C14" s="54">
        <f>IF(B14="",0,SUMIF(Denik!A:C,"&gt;="&amp;B14,Denik!C:C)-SUM(C15:C$200))</f>
        <v>63.68</v>
      </c>
      <c r="D14" s="189">
        <f>IF(B14="",0,SUMIF(Denik!A:D,"&gt;="&amp;B14,Denik!D:D)-SUM(D15:D$200))</f>
        <v>307.1</v>
      </c>
    </row>
    <row r="15" spans="2:4" ht="12.75">
      <c r="B15" s="208">
        <f t="shared" si="2"/>
        <v>40987</v>
      </c>
      <c r="C15" s="54">
        <f>IF(B15="",0,SUMIF(Denik!A:C,"&gt;="&amp;B15,Denik!C:C)-SUM(C16:C$200))</f>
        <v>0</v>
      </c>
      <c r="D15" s="189">
        <f>IF(B15="",0,SUMIF(Denik!A:D,"&gt;="&amp;B15,Denik!D:D)-SUM(D16:D$200))</f>
        <v>0</v>
      </c>
    </row>
    <row r="16" spans="2:4" ht="12.75">
      <c r="B16" s="208">
        <f t="shared" si="2"/>
        <v>40994</v>
      </c>
      <c r="C16" s="54">
        <f>IF(B16="",0,SUMIF(Denik!A:C,"&gt;="&amp;B16,Denik!C:C)-SUM(C17:C$200))</f>
        <v>0</v>
      </c>
      <c r="D16" s="189">
        <f>IF(B16="",0,SUMIF(Denik!A:D,"&gt;="&amp;B16,Denik!D:D)-SUM(D17:D$200))</f>
        <v>0</v>
      </c>
    </row>
    <row r="17" spans="2:4" ht="12.75">
      <c r="B17" s="208">
        <f t="shared" si="2"/>
        <v>41001</v>
      </c>
      <c r="C17" s="54">
        <f>IF(B17="",0,SUMIF(Denik!A:C,"&gt;="&amp;B17,Denik!C:C)-SUM(C18:C$200))</f>
        <v>0</v>
      </c>
      <c r="D17" s="189">
        <f>IF(B17="",0,SUMIF(Denik!A:D,"&gt;="&amp;B17,Denik!D:D)-SUM(D18:D$200))</f>
        <v>0</v>
      </c>
    </row>
    <row r="18" spans="2:4" ht="12.75">
      <c r="B18" s="208">
        <f t="shared" si="2"/>
        <v>41008</v>
      </c>
      <c r="C18" s="54">
        <f>IF(B18="",0,SUMIF(Denik!A:C,"&gt;="&amp;B18,Denik!C:C)-SUM(C19:C$200))</f>
        <v>0</v>
      </c>
      <c r="D18" s="189">
        <f>IF(B18="",0,SUMIF(Denik!A:D,"&gt;="&amp;B18,Denik!D:D)-SUM(D19:D$200))</f>
        <v>0</v>
      </c>
    </row>
    <row r="19" spans="2:4" ht="12.75">
      <c r="B19" s="208">
        <f t="shared" si="2"/>
        <v>41015</v>
      </c>
      <c r="C19" s="54">
        <f>IF(B19="",0,SUMIF(Denik!A:C,"&gt;="&amp;B19,Denik!C:C)-SUM(C20:C$200))</f>
        <v>0</v>
      </c>
      <c r="D19" s="189">
        <f>IF(B19="",0,SUMIF(Denik!A:D,"&gt;="&amp;B19,Denik!D:D)-SUM(D20:D$200))</f>
        <v>0</v>
      </c>
    </row>
    <row r="20" spans="2:4" ht="12.75">
      <c r="B20" s="208">
        <f t="shared" si="2"/>
        <v>41022</v>
      </c>
      <c r="C20" s="54">
        <f>IF(B20="",0,SUMIF(Denik!A:C,"&gt;="&amp;B20,Denik!C:C)-SUM(C21:C$200))</f>
        <v>0</v>
      </c>
      <c r="D20" s="189">
        <f>IF(B20="",0,SUMIF(Denik!A:D,"&gt;="&amp;B20,Denik!D:D)-SUM(D21:D$200))</f>
        <v>0</v>
      </c>
    </row>
    <row r="21" spans="2:4" ht="12.75">
      <c r="B21" s="208">
        <f t="shared" si="2"/>
        <v>41029</v>
      </c>
      <c r="C21" s="54">
        <f>IF(B21="",0,SUMIF(Denik!A:C,"&gt;="&amp;B21,Denik!C:C)-SUM(C22:C$200))</f>
        <v>0</v>
      </c>
      <c r="D21" s="189">
        <f>IF(B21="",0,SUMIF(Denik!A:D,"&gt;="&amp;B21,Denik!D:D)-SUM(D22:D$200))</f>
        <v>0</v>
      </c>
    </row>
    <row r="22" spans="2:4" ht="12.75">
      <c r="B22" s="208">
        <f t="shared" si="2"/>
        <v>41036</v>
      </c>
      <c r="C22" s="54">
        <f>IF(B22="",0,SUMIF(Denik!A:C,"&gt;="&amp;B22,Denik!C:C)-SUM(C23:C$200))</f>
        <v>0</v>
      </c>
      <c r="D22" s="189">
        <f>IF(B22="",0,SUMIF(Denik!A:D,"&gt;="&amp;B22,Denik!D:D)-SUM(D23:D$200))</f>
        <v>0</v>
      </c>
    </row>
    <row r="23" spans="2:4" ht="12.75">
      <c r="B23" s="208">
        <f t="shared" si="2"/>
        <v>41043</v>
      </c>
      <c r="C23" s="54">
        <f>IF(B23="",0,SUMIF(Denik!A:C,"&gt;="&amp;B23,Denik!C:C)-SUM(C24:C$200))</f>
        <v>0</v>
      </c>
      <c r="D23" s="189">
        <f>IF(B23="",0,SUMIF(Denik!A:D,"&gt;="&amp;B23,Denik!D:D)-SUM(D24:D$200))</f>
        <v>0</v>
      </c>
    </row>
    <row r="24" spans="2:4" ht="12.75">
      <c r="B24" s="208">
        <f t="shared" si="2"/>
        <v>41050</v>
      </c>
      <c r="C24" s="54">
        <f>IF(B24="",0,SUMIF(Denik!A:C,"&gt;="&amp;B24,Denik!C:C)-SUM(C25:C$200))</f>
        <v>0</v>
      </c>
      <c r="D24" s="189">
        <f>IF(B24="",0,SUMIF(Denik!A:D,"&gt;="&amp;B24,Denik!D:D)-SUM(D25:D$200))</f>
        <v>0</v>
      </c>
    </row>
    <row r="25" spans="2:4" ht="12.75">
      <c r="B25" s="208">
        <f t="shared" si="2"/>
        <v>41057</v>
      </c>
      <c r="C25" s="54">
        <f>IF(B25="",0,SUMIF(Denik!A:C,"&gt;="&amp;B25,Denik!C:C)-SUM(C26:C$200))</f>
        <v>0</v>
      </c>
      <c r="D25" s="189">
        <f>IF(B25="",0,SUMIF(Denik!A:D,"&gt;="&amp;B25,Denik!D:D)-SUM(D26:D$200))</f>
        <v>0</v>
      </c>
    </row>
    <row r="26" spans="2:4" ht="12.75">
      <c r="B26" s="208">
        <f t="shared" si="2"/>
        <v>41064</v>
      </c>
      <c r="C26" s="54">
        <f>IF(B26="",0,SUMIF(Denik!A:C,"&gt;="&amp;B26,Denik!C:C)-SUM(C27:C$200))</f>
        <v>0</v>
      </c>
      <c r="D26" s="189">
        <f>IF(B26="",0,SUMIF(Denik!A:D,"&gt;="&amp;B26,Denik!D:D)-SUM(D27:D$200))</f>
        <v>0</v>
      </c>
    </row>
    <row r="27" spans="2:4" ht="12.75">
      <c r="B27" s="208">
        <f t="shared" si="2"/>
        <v>41071</v>
      </c>
      <c r="C27" s="54">
        <f>IF(B27="",0,SUMIF(Denik!A:C,"&gt;="&amp;B27,Denik!C:C)-SUM(C28:C$200))</f>
        <v>0</v>
      </c>
      <c r="D27" s="189">
        <f>IF(B27="",0,SUMIF(Denik!A:D,"&gt;="&amp;B27,Denik!D:D)-SUM(D28:D$200))</f>
        <v>0</v>
      </c>
    </row>
    <row r="28" spans="2:4" ht="12.75">
      <c r="B28" s="208">
        <f t="shared" si="2"/>
        <v>41078</v>
      </c>
      <c r="C28" s="54">
        <f>IF(B28="",0,SUMIF(Denik!A:C,"&gt;="&amp;B28,Denik!C:C)-SUM(C29:C$200))</f>
        <v>0</v>
      </c>
      <c r="D28" s="189">
        <f>IF(B28="",0,SUMIF(Denik!A:D,"&gt;="&amp;B28,Denik!D:D)-SUM(D29:D$200))</f>
        <v>0</v>
      </c>
    </row>
    <row r="29" spans="2:4" ht="12.75">
      <c r="B29" s="208">
        <f t="shared" si="2"/>
        <v>41085</v>
      </c>
      <c r="C29" s="54">
        <f>IF(B29="",0,SUMIF(Denik!A:C,"&gt;="&amp;B29,Denik!C:C)-SUM(C30:C$200))</f>
        <v>0</v>
      </c>
      <c r="D29" s="189">
        <f>IF(B29="",0,SUMIF(Denik!A:D,"&gt;="&amp;B29,Denik!D:D)-SUM(D30:D$200))</f>
        <v>0</v>
      </c>
    </row>
    <row r="30" spans="2:4" ht="12.75">
      <c r="B30" s="208">
        <f t="shared" si="2"/>
        <v>41092</v>
      </c>
      <c r="C30" s="54">
        <f>IF(B30="","",SUMIF(Denik!A:C,"&gt;="&amp;B30,Denik!C:C)-SUM(C31:C$200))</f>
        <v>0</v>
      </c>
      <c r="D30" s="189">
        <f>IF(B30="","",SUMIF(Denik!A:D,"&gt;="&amp;B30,Denik!D:D)-SUM(D31:D$200))</f>
        <v>0</v>
      </c>
    </row>
    <row r="31" spans="2:8" ht="12.75">
      <c r="B31" s="208">
        <f t="shared" si="2"/>
        <v>41099</v>
      </c>
      <c r="C31" s="54">
        <f>IF(B31="","",SUMIF(Denik!A:C,"&gt;="&amp;B31,Denik!C:C)-SUM(C32:C$200))</f>
        <v>0</v>
      </c>
      <c r="D31" s="189">
        <f>IF(B31="","",SUMIF(Denik!A:D,"&gt;="&amp;B31,Denik!D:D)-SUM(D32:D$200))</f>
        <v>0</v>
      </c>
      <c r="G31" s="191" t="s">
        <v>136</v>
      </c>
      <c r="H31" s="192">
        <f>SUM(C5:C199)</f>
        <v>415.36</v>
      </c>
    </row>
    <row r="32" spans="2:4" ht="12.75">
      <c r="B32" s="208">
        <f t="shared" si="2"/>
        <v>41106</v>
      </c>
      <c r="C32" s="54">
        <f>IF(B32="","",SUMIF(Denik!A:C,"&gt;="&amp;B32,Denik!C:C)-SUM(C33:C$200))</f>
        <v>0</v>
      </c>
      <c r="D32" s="189">
        <f>IF(B32="","",SUMIF(Denik!A:D,"&gt;="&amp;B32,Denik!D:D)-SUM(D33:D$200))</f>
        <v>0</v>
      </c>
    </row>
    <row r="33" spans="2:8" ht="12.75">
      <c r="B33" s="208">
        <f t="shared" si="2"/>
        <v>41113</v>
      </c>
      <c r="C33" s="54">
        <f>IF(B33="","",SUMIF(Denik!A:C,"&gt;="&amp;B33,Denik!C:C)-SUM(C34:C$200))</f>
        <v>0</v>
      </c>
      <c r="D33" s="189">
        <f>IF(B33="","",SUMIF(Denik!A:D,"&gt;="&amp;B33,Denik!D:D)-SUM(D34:D$200))</f>
        <v>0</v>
      </c>
      <c r="G33" s="191" t="s">
        <v>137</v>
      </c>
      <c r="H33" s="192">
        <f>SUM(D5:D199)</f>
        <v>2116.8833333333337</v>
      </c>
    </row>
    <row r="34" spans="2:8" ht="12.75">
      <c r="B34" s="208">
        <f t="shared" si="2"/>
        <v>41120</v>
      </c>
      <c r="C34" s="54">
        <f>IF(B34="","",SUMIF(Denik!A:C,"&gt;="&amp;B34,Denik!C:C)-SUM(C35:C$200))</f>
        <v>0</v>
      </c>
      <c r="D34" s="189">
        <f>IF(B34="","",SUMIF(Denik!A:D,"&gt;="&amp;B34,Denik!D:D)-SUM(D35:D$200))</f>
        <v>0</v>
      </c>
      <c r="G34" s="193" t="s">
        <v>138</v>
      </c>
      <c r="H34" s="194">
        <f>H33/(60*24)</f>
        <v>1.4700578703703706</v>
      </c>
    </row>
    <row r="35" spans="2:4" ht="12.75">
      <c r="B35" s="208">
        <f t="shared" si="2"/>
        <v>41127</v>
      </c>
      <c r="C35" s="54">
        <f>IF(B35="","",SUMIF(Denik!A:C,"&gt;="&amp;B35,Denik!C:C)-SUM(C36:C$200))</f>
        <v>0</v>
      </c>
      <c r="D35" s="189">
        <f>IF(B35="","",SUMIF(Denik!A:D,"&gt;="&amp;B35,Denik!D:D)-SUM(D36:D$200))</f>
        <v>0</v>
      </c>
    </row>
    <row r="36" spans="2:4" ht="12.75">
      <c r="B36" s="208">
        <f t="shared" si="2"/>
        <v>41134</v>
      </c>
      <c r="C36" s="54">
        <f>IF(B36="","",SUMIF(Denik!A:C,"&gt;="&amp;B36,Denik!C:C)-SUM(C37:C$200))</f>
        <v>0</v>
      </c>
      <c r="D36" s="189">
        <f>IF(B36="","",SUMIF(Denik!A:D,"&gt;="&amp;B36,Denik!D:D)-SUM(D37:D$200))</f>
        <v>0</v>
      </c>
    </row>
    <row r="37" spans="2:4" ht="12.75">
      <c r="B37" s="208">
        <f t="shared" si="2"/>
        <v>41141</v>
      </c>
      <c r="C37" s="54">
        <f>IF(B37="","",SUMIF(Denik!A:C,"&gt;="&amp;B37,Denik!C:C)-SUM(C38:C$200))</f>
        <v>0</v>
      </c>
      <c r="D37" s="189">
        <f>IF(B37="","",SUMIF(Denik!A:D,"&gt;="&amp;B37,Denik!D:D)-SUM(D38:D$200))</f>
        <v>0</v>
      </c>
    </row>
    <row r="38" spans="2:4" ht="12.75">
      <c r="B38" s="208">
        <f t="shared" si="2"/>
        <v>41148</v>
      </c>
      <c r="C38" s="54">
        <f>IF(B38="","",SUMIF(Denik!A:C,"&gt;="&amp;B38,Denik!C:C)-SUM(C39:C$200))</f>
        <v>0</v>
      </c>
      <c r="D38" s="189">
        <f>IF(B38="","",SUMIF(Denik!A:D,"&gt;="&amp;B38,Denik!D:D)-SUM(D39:D$200))</f>
        <v>0</v>
      </c>
    </row>
    <row r="39" spans="2:4" ht="12.75">
      <c r="B39" s="208">
        <f t="shared" si="2"/>
        <v>41155</v>
      </c>
      <c r="C39" s="54">
        <f>IF(B39="","",SUMIF(Denik!A:C,"&gt;="&amp;B39,Denik!C:C)-SUM(C40:C$200))</f>
        <v>0</v>
      </c>
      <c r="D39" s="189">
        <f>IF(B39="","",SUMIF(Denik!A:D,"&gt;="&amp;B39,Denik!D:D)-SUM(D40:D$200))</f>
        <v>0</v>
      </c>
    </row>
    <row r="40" spans="2:4" ht="12.75">
      <c r="B40" s="208">
        <f t="shared" si="2"/>
        <v>41162</v>
      </c>
      <c r="C40" s="54">
        <f>IF(B40="","",SUMIF(Denik!A:C,"&gt;="&amp;B40,Denik!C:C)-SUM(C41:C$200))</f>
        <v>0</v>
      </c>
      <c r="D40" s="189">
        <f>IF(B40="","",SUMIF(Denik!A:D,"&gt;="&amp;B40,Denik!D:D)-SUM(D41:D$200))</f>
        <v>0</v>
      </c>
    </row>
    <row r="41" spans="2:4" ht="12.75">
      <c r="B41" s="208">
        <f t="shared" si="2"/>
        <v>41169</v>
      </c>
      <c r="C41" s="54">
        <f>IF(B41="","",SUMIF(Denik!A:C,"&gt;="&amp;B41,Denik!C:C)-SUM(C42:C$200))</f>
        <v>0</v>
      </c>
      <c r="D41" s="189">
        <f>IF(B41="","",SUMIF(Denik!A:D,"&gt;="&amp;B41,Denik!D:D)-SUM(D42:D$200))</f>
        <v>0</v>
      </c>
    </row>
    <row r="42" spans="2:4" ht="12.75">
      <c r="B42" s="208">
        <f t="shared" si="2"/>
        <v>41176</v>
      </c>
      <c r="C42" s="54">
        <f>IF(B42="","",SUMIF(Denik!A:C,"&gt;="&amp;B42,Denik!C:C)-SUM(C43:C$200))</f>
        <v>0</v>
      </c>
      <c r="D42" s="189">
        <f>IF(B42="","",SUMIF(Denik!A:D,"&gt;="&amp;B42,Denik!D:D)-SUM(D43:D$200))</f>
        <v>0</v>
      </c>
    </row>
    <row r="43" spans="2:4" ht="12.75">
      <c r="B43" s="208">
        <f t="shared" si="2"/>
        <v>41183</v>
      </c>
      <c r="C43" s="54">
        <f>IF(B43="","",SUMIF(Denik!A:C,"&gt;="&amp;B43,Denik!C:C)-SUM(C44:C$200))</f>
        <v>0</v>
      </c>
      <c r="D43" s="189">
        <f>IF(B43="","",SUMIF(Denik!A:D,"&gt;="&amp;B43,Denik!D:D)-SUM(D44:D$200))</f>
        <v>0</v>
      </c>
    </row>
    <row r="44" spans="2:4" ht="12.75">
      <c r="B44" s="208">
        <f t="shared" si="2"/>
        <v>41190</v>
      </c>
      <c r="C44" s="54">
        <f>IF(B44="","",SUMIF(Denik!A:C,"&gt;="&amp;B44,Denik!C:C)-SUM(C45:C$200))</f>
        <v>0</v>
      </c>
      <c r="D44" s="189">
        <f>IF(B44="","",SUMIF(Denik!A:D,"&gt;="&amp;B44,Denik!D:D)-SUM(D45:D$200))</f>
        <v>0</v>
      </c>
    </row>
    <row r="45" spans="2:4" ht="12.75">
      <c r="B45" s="208">
        <f t="shared" si="2"/>
        <v>41197</v>
      </c>
      <c r="C45" s="54">
        <f>IF(B45="","",SUMIF(Denik!A:C,"&gt;="&amp;B45,Denik!C:C)-SUM(C46:C$200))</f>
        <v>0</v>
      </c>
      <c r="D45" s="189">
        <f>IF(B45="","",SUMIF(Denik!A:D,"&gt;="&amp;B45,Denik!D:D)-SUM(D46:D$200))</f>
        <v>0</v>
      </c>
    </row>
    <row r="46" spans="2:4" ht="12.75">
      <c r="B46" s="208">
        <f t="shared" si="2"/>
        <v>41204</v>
      </c>
      <c r="C46" s="54">
        <f>IF(B46="","",SUMIF(Denik!A:C,"&gt;="&amp;B46,Denik!C:C)-SUM(C47:C$200))</f>
        <v>0</v>
      </c>
      <c r="D46" s="189">
        <f>IF(B46="","",SUMIF(Denik!A:D,"&gt;="&amp;B46,Denik!D:D)-SUM(D47:D$200))</f>
        <v>0</v>
      </c>
    </row>
    <row r="47" spans="2:4" ht="12.75">
      <c r="B47" s="208">
        <f t="shared" si="2"/>
        <v>41211</v>
      </c>
      <c r="C47" s="54">
        <f>IF(B47="","",SUMIF(Denik!A:C,"&gt;="&amp;B47,Denik!C:C)-SUM(C48:C$200))</f>
        <v>0</v>
      </c>
      <c r="D47" s="189">
        <f>IF(B47="","",SUMIF(Denik!A:D,"&gt;="&amp;B47,Denik!D:D)-SUM(D48:D$200))</f>
        <v>0</v>
      </c>
    </row>
    <row r="48" spans="2:4" ht="12.75">
      <c r="B48" s="208">
        <f t="shared" si="2"/>
        <v>41218</v>
      </c>
      <c r="C48" s="54">
        <f>IF(B48="","",SUMIF(Denik!A:C,"&gt;="&amp;B48,Denik!C:C)-SUM(C49:C$200))</f>
        <v>0</v>
      </c>
      <c r="D48" s="189">
        <f>IF(B48="","",SUMIF(Denik!A:D,"&gt;="&amp;B48,Denik!D:D)-SUM(D49:D$200))</f>
        <v>0</v>
      </c>
    </row>
    <row r="49" spans="2:4" ht="12.75">
      <c r="B49" s="208">
        <f t="shared" si="2"/>
        <v>41225</v>
      </c>
      <c r="C49" s="54">
        <f>IF(B49="","",SUMIF(Denik!A:C,"&gt;="&amp;B49,Denik!C:C)-SUM(C50:C$200))</f>
        <v>0</v>
      </c>
      <c r="D49" s="189">
        <f>IF(B49="","",SUMIF(Denik!A:D,"&gt;="&amp;B49,Denik!D:D)-SUM(D50:D$200))</f>
        <v>0</v>
      </c>
    </row>
    <row r="50" spans="2:4" ht="12.75">
      <c r="B50" s="208">
        <f t="shared" si="2"/>
        <v>41232</v>
      </c>
      <c r="C50" s="54">
        <f>IF(B50="","",SUMIF(Denik!A:C,"&gt;="&amp;B50,Denik!C:C)-SUM(C51:C$200))</f>
        <v>0</v>
      </c>
      <c r="D50" s="189">
        <f>IF(B50="","",SUMIF(Denik!A:D,"&gt;="&amp;B50,Denik!D:D)-SUM(D51:D$200))</f>
        <v>0</v>
      </c>
    </row>
    <row r="51" spans="2:4" ht="12.75">
      <c r="B51" s="208">
        <f t="shared" si="2"/>
        <v>41239</v>
      </c>
      <c r="C51" s="54">
        <f>IF(B51="","",SUMIF(Denik!A:C,"&gt;="&amp;B51,Denik!C:C)-SUM(C52:C$200))</f>
        <v>0</v>
      </c>
      <c r="D51" s="189">
        <f>IF(B51="","",SUMIF(Denik!A:D,"&gt;="&amp;B51,Denik!D:D)-SUM(D52:D$200))</f>
        <v>0</v>
      </c>
    </row>
    <row r="52" spans="2:4" ht="12.75">
      <c r="B52" s="208">
        <f t="shared" si="2"/>
        <v>41246</v>
      </c>
      <c r="C52" s="54">
        <f>IF(B52="","",SUMIF(Denik!A:C,"&gt;="&amp;B52,Denik!C:C)-SUM(C53:C$200))</f>
        <v>0</v>
      </c>
      <c r="D52" s="189">
        <f>IF(B52="","",SUMIF(Denik!A:D,"&gt;="&amp;B52,Denik!D:D)-SUM(D53:D$200))</f>
        <v>0</v>
      </c>
    </row>
    <row r="53" spans="2:4" ht="12.75">
      <c r="B53" s="208">
        <f t="shared" si="2"/>
        <v>41253</v>
      </c>
      <c r="C53" s="54">
        <f>IF(B53="","",SUMIF(Denik!A:C,"&gt;="&amp;B53,Denik!C:C)-SUM(C54:C$200))</f>
        <v>0</v>
      </c>
      <c r="D53" s="189">
        <f>IF(B53="","",SUMIF(Denik!A:D,"&gt;="&amp;B53,Denik!D:D)-SUM(D54:D$200))</f>
        <v>0</v>
      </c>
    </row>
    <row r="54" spans="2:4" ht="12.75">
      <c r="B54" s="208">
        <f t="shared" si="2"/>
        <v>41260</v>
      </c>
      <c r="C54" s="54">
        <f>IF(B54="","",SUMIF(Denik!A:C,"&gt;="&amp;B54,Denik!C:C)-SUM(C55:C$200))</f>
        <v>0</v>
      </c>
      <c r="D54" s="189">
        <f>IF(B54="","",SUMIF(Denik!A:D,"&gt;="&amp;B54,Denik!D:D)-SUM(D55:D$200))</f>
        <v>0</v>
      </c>
    </row>
    <row r="55" spans="2:4" ht="12.75">
      <c r="B55" s="208">
        <f t="shared" si="2"/>
        <v>41267</v>
      </c>
      <c r="C55" s="54">
        <f>IF(B55="","",SUMIF(Denik!A:C,"&gt;="&amp;B55,Denik!C:C)-SUM(C56:C$200))</f>
        <v>0</v>
      </c>
      <c r="D55" s="189">
        <f>IF(B55="","",SUMIF(Denik!A:D,"&gt;="&amp;B55,Denik!D:D)-SUM(D56:D$200))</f>
        <v>0</v>
      </c>
    </row>
    <row r="56" spans="2:4" ht="12.75">
      <c r="B56" s="208">
        <f t="shared" si="2"/>
        <v>41274</v>
      </c>
      <c r="C56" s="54">
        <f>IF(B56="","",SUMIF(Denik!A:C,"&gt;="&amp;B56,Denik!C:C)-SUM(C57:C$200))</f>
        <v>0</v>
      </c>
      <c r="D56" s="189">
        <f>IF(B56="","",SUMIF(Denik!A:D,"&gt;="&amp;B56,Denik!D:D)-SUM(D57:D$200))</f>
        <v>0</v>
      </c>
    </row>
    <row r="57" spans="2:4" ht="12.75">
      <c r="B57" s="208">
        <f t="shared" si="2"/>
        <v>41281</v>
      </c>
      <c r="C57" s="54">
        <f>IF(B57="","",SUMIF(Denik!A:C,"&gt;="&amp;B57,Denik!C:C)-SUM(C58:C$200))</f>
        <v>0</v>
      </c>
      <c r="D57" s="189">
        <f>IF(B57="","",SUMIF(Denik!A:D,"&gt;="&amp;B57,Denik!D:D)-SUM(D58:D$200))</f>
        <v>0</v>
      </c>
    </row>
    <row r="58" spans="2:4" ht="12.75">
      <c r="B58" s="208">
        <f t="shared" si="2"/>
        <v>41288</v>
      </c>
      <c r="C58" s="54">
        <f>IF(B58="","",SUMIF(Denik!A:C,"&gt;="&amp;B58,Denik!C:C)-SUM(C59:C$200))</f>
        <v>0</v>
      </c>
      <c r="D58" s="189">
        <f>IF(B58="","",SUMIF(Denik!A:D,"&gt;="&amp;B58,Denik!D:D)-SUM(D59:D$200))</f>
        <v>0</v>
      </c>
    </row>
    <row r="59" spans="2:4" ht="12.75">
      <c r="B59" s="208">
        <f t="shared" si="2"/>
        <v>41295</v>
      </c>
      <c r="C59" s="54">
        <f>IF(B59="","",SUMIF(Denik!A:C,"&gt;="&amp;B59,Denik!C:C)-SUM(C60:C$200))</f>
        <v>0</v>
      </c>
      <c r="D59" s="189">
        <f>IF(B59="","",SUMIF(Denik!A:D,"&gt;="&amp;B59,Denik!D:D)-SUM(D60:D$200))</f>
        <v>0</v>
      </c>
    </row>
    <row r="60" spans="2:4" ht="12.75">
      <c r="B60" s="208">
        <f t="shared" si="2"/>
        <v>41302</v>
      </c>
      <c r="C60" s="54">
        <f>IF(B60="","",SUMIF(Denik!A:C,"&gt;="&amp;B60,Denik!C:C)-SUM(C61:C$200))</f>
        <v>0</v>
      </c>
      <c r="D60" s="189">
        <f>IF(B60="","",SUMIF(Denik!A:D,"&gt;="&amp;B60,Denik!D:D)-SUM(D61:D$200))</f>
        <v>0</v>
      </c>
    </row>
    <row r="61" spans="2:4" ht="12.75">
      <c r="B61" s="208">
        <f t="shared" si="2"/>
        <v>41309</v>
      </c>
      <c r="C61" s="54">
        <f>IF(B61="","",SUMIF(Denik!A:C,"&gt;="&amp;B61,Denik!C:C)-SUM(C62:C$200))</f>
        <v>0</v>
      </c>
      <c r="D61" s="189">
        <f>IF(B61="","",SUMIF(Denik!A:D,"&gt;="&amp;B61,Denik!D:D)-SUM(D62:D$200))</f>
        <v>0</v>
      </c>
    </row>
    <row r="62" spans="2:4" ht="12.75">
      <c r="B62" s="208">
        <f t="shared" si="2"/>
        <v>41316</v>
      </c>
      <c r="C62" s="54">
        <f>IF(B62="","",SUMIF(Denik!A:C,"&gt;="&amp;B62,Denik!C:C)-SUM(C63:C$200))</f>
        <v>0</v>
      </c>
      <c r="D62" s="189">
        <f>IF(B62="","",SUMIF(Denik!A:D,"&gt;="&amp;B62,Denik!D:D)-SUM(D63:D$200))</f>
        <v>0</v>
      </c>
    </row>
    <row r="63" spans="2:4" ht="12.75">
      <c r="B63" s="208">
        <f t="shared" si="2"/>
        <v>41323</v>
      </c>
      <c r="C63" s="54">
        <f>IF(B63="","",SUMIF(Denik!A:C,"&gt;="&amp;B63,Denik!C:C)-SUM(C64:C$200))</f>
        <v>0</v>
      </c>
      <c r="D63" s="189">
        <f>IF(B63="","",SUMIF(Denik!A:D,"&gt;="&amp;B63,Denik!D:D)-SUM(D64:D$200))</f>
        <v>0</v>
      </c>
    </row>
    <row r="64" spans="2:4" ht="12.75">
      <c r="B64" s="208">
        <f t="shared" si="2"/>
        <v>41330</v>
      </c>
      <c r="C64" s="54">
        <f>IF(B64="","",SUMIF(Denik!A:C,"&gt;="&amp;B64,Denik!C:C)-SUM(C65:C$200))</f>
        <v>0</v>
      </c>
      <c r="D64" s="189">
        <f>IF(B64="","",SUMIF(Denik!A:D,"&gt;="&amp;B64,Denik!D:D)-SUM(D65:D$200))</f>
        <v>0</v>
      </c>
    </row>
    <row r="65" spans="2:4" ht="12.75">
      <c r="B65" s="208">
        <f t="shared" si="2"/>
        <v>41337</v>
      </c>
      <c r="C65" s="54">
        <f>IF(B65="","",SUMIF(Denik!A:C,"&gt;="&amp;B65,Denik!C:C)-SUM(C66:C$200))</f>
        <v>0</v>
      </c>
      <c r="D65" s="189">
        <f>IF(B65="","",SUMIF(Denik!A:D,"&gt;="&amp;B65,Denik!D:D)-SUM(D66:D$200))</f>
        <v>0</v>
      </c>
    </row>
    <row r="66" spans="2:4" ht="12.75">
      <c r="B66" s="208">
        <f t="shared" si="2"/>
        <v>41344</v>
      </c>
      <c r="C66" s="54">
        <f>IF(B66="","",SUMIF(Denik!A:C,"&gt;="&amp;B66,Denik!C:C)-SUM(C67:C$200))</f>
        <v>0</v>
      </c>
      <c r="D66" s="189">
        <f>IF(B66="","",SUMIF(Denik!A:D,"&gt;="&amp;B66,Denik!D:D)-SUM(D67:D$200))</f>
        <v>0</v>
      </c>
    </row>
    <row r="67" spans="2:4" ht="12.75">
      <c r="B67" s="208">
        <f t="shared" si="2"/>
        <v>41351</v>
      </c>
      <c r="C67" s="54">
        <f>IF(B67="","",SUMIF(Denik!A:C,"&gt;="&amp;B67,Denik!C:C)-SUM(C68:C$200))</f>
        <v>0</v>
      </c>
      <c r="D67" s="189">
        <f>IF(B67="","",SUMIF(Denik!A:D,"&gt;="&amp;B67,Denik!D:D)-SUM(D68:D$200))</f>
        <v>0</v>
      </c>
    </row>
    <row r="68" spans="2:4" ht="12.75">
      <c r="B68" s="208">
        <f t="shared" si="2"/>
        <v>41358</v>
      </c>
      <c r="C68" s="54">
        <f>IF(B68="","",SUMIF(Denik!A:C,"&gt;="&amp;B68,Denik!C:C)-SUM(C69:C$200))</f>
        <v>0</v>
      </c>
      <c r="D68" s="189">
        <f>IF(B68="","",SUMIF(Denik!A:D,"&gt;="&amp;B68,Denik!D:D)-SUM(D69:D$200))</f>
        <v>0</v>
      </c>
    </row>
    <row r="69" spans="2:4" ht="12.75">
      <c r="B69" s="208">
        <f t="shared" si="2"/>
        <v>41365</v>
      </c>
      <c r="C69" s="54">
        <f>IF(B69="","",SUMIF(Denik!A:C,"&gt;="&amp;B69,Denik!C:C)-SUM(C70:C$200))</f>
        <v>0</v>
      </c>
      <c r="D69" s="189">
        <f>IF(B69="","",SUMIF(Denik!A:D,"&gt;="&amp;B69,Denik!D:D)-SUM(D70:D$200))</f>
        <v>0</v>
      </c>
    </row>
    <row r="70" spans="2:4" ht="12.75">
      <c r="B70" s="208">
        <f t="shared" si="2"/>
        <v>41372</v>
      </c>
      <c r="C70" s="54">
        <f>IF(B70="","",SUMIF(Denik!A:C,"&gt;="&amp;B70,Denik!C:C)-SUM(C71:C$200))</f>
        <v>0</v>
      </c>
      <c r="D70" s="189">
        <f>IF(B70="","",SUMIF(Denik!A:D,"&gt;="&amp;B70,Denik!D:D)-SUM(D71:D$200))</f>
        <v>0</v>
      </c>
    </row>
    <row r="71" spans="2:4" ht="12.75">
      <c r="B71" s="208">
        <f aca="true" t="shared" si="3" ref="B71:B134">B70+7</f>
        <v>41379</v>
      </c>
      <c r="C71" s="54">
        <f>IF(B71="","",SUMIF(Denik!A:C,"&gt;="&amp;B71,Denik!C:C)-SUM(C72:C$200))</f>
        <v>0</v>
      </c>
      <c r="D71" s="189">
        <f>IF(B71="","",SUMIF(Denik!A:D,"&gt;="&amp;B71,Denik!D:D)-SUM(D72:D$200))</f>
        <v>0</v>
      </c>
    </row>
    <row r="72" spans="2:4" ht="12.75">
      <c r="B72" s="208">
        <f t="shared" si="3"/>
        <v>41386</v>
      </c>
      <c r="C72" s="54">
        <f>IF(B72="","",SUMIF(Denik!A:C,"&gt;="&amp;B72,Denik!C:C)-SUM(C73:C$200))</f>
        <v>0</v>
      </c>
      <c r="D72" s="189">
        <f>IF(B72="","",SUMIF(Denik!A:D,"&gt;="&amp;B72,Denik!D:D)-SUM(D73:D$200))</f>
        <v>0</v>
      </c>
    </row>
    <row r="73" spans="2:4" ht="12.75">
      <c r="B73" s="208">
        <f t="shared" si="3"/>
        <v>41393</v>
      </c>
      <c r="C73" s="54">
        <f>IF(B73="","",SUMIF(Denik!A:C,"&gt;="&amp;B73,Denik!C:C)-SUM(C74:C$200))</f>
        <v>0</v>
      </c>
      <c r="D73" s="189">
        <f>IF(B73="","",SUMIF(Denik!A:D,"&gt;="&amp;B73,Denik!D:D)-SUM(D74:D$200))</f>
        <v>0</v>
      </c>
    </row>
    <row r="74" spans="2:4" ht="12.75">
      <c r="B74" s="208">
        <f t="shared" si="3"/>
        <v>41400</v>
      </c>
      <c r="C74" s="54">
        <f>IF(B74="","",SUMIF(Denik!A:C,"&gt;="&amp;B74,Denik!C:C)-SUM(C75:C$200))</f>
        <v>0</v>
      </c>
      <c r="D74" s="189">
        <f>IF(B74="","",SUMIF(Denik!A:D,"&gt;="&amp;B74,Denik!D:D)-SUM(D75:D$200))</f>
        <v>0</v>
      </c>
    </row>
    <row r="75" spans="2:4" ht="12.75">
      <c r="B75" s="208">
        <f t="shared" si="3"/>
        <v>41407</v>
      </c>
      <c r="C75" s="54">
        <f>IF(B75="","",SUMIF(Denik!A:C,"&gt;="&amp;B75,Denik!C:C)-SUM(C76:C$200))</f>
        <v>0</v>
      </c>
      <c r="D75" s="189">
        <f>IF(B75="","",SUMIF(Denik!A:D,"&gt;="&amp;B75,Denik!D:D)-SUM(D76:D$200))</f>
        <v>0</v>
      </c>
    </row>
    <row r="76" spans="2:4" ht="12.75">
      <c r="B76" s="208">
        <f t="shared" si="3"/>
        <v>41414</v>
      </c>
      <c r="C76" s="54">
        <f>IF(B76="","",SUMIF(Denik!A:C,"&gt;="&amp;B76,Denik!C:C)-SUM(C77:C$200))</f>
        <v>0</v>
      </c>
      <c r="D76" s="189">
        <f>IF(B76="","",SUMIF(Denik!A:D,"&gt;="&amp;B76,Denik!D:D)-SUM(D77:D$200))</f>
        <v>0</v>
      </c>
    </row>
    <row r="77" spans="2:4" ht="12.75">
      <c r="B77" s="208">
        <f t="shared" si="3"/>
        <v>41421</v>
      </c>
      <c r="C77" s="54">
        <f>IF(B77="","",SUMIF(Denik!A:C,"&gt;="&amp;B77,Denik!C:C)-SUM(C78:C$200))</f>
        <v>0</v>
      </c>
      <c r="D77" s="189">
        <f>IF(B77="","",SUMIF(Denik!A:D,"&gt;="&amp;B77,Denik!D:D)-SUM(D78:D$200))</f>
        <v>0</v>
      </c>
    </row>
    <row r="78" spans="2:4" ht="12.75">
      <c r="B78" s="208">
        <f t="shared" si="3"/>
        <v>41428</v>
      </c>
      <c r="C78" s="54">
        <f>IF(B78="","",SUMIF(Denik!A:C,"&gt;="&amp;B78,Denik!C:C)-SUM(C79:C$200))</f>
        <v>0</v>
      </c>
      <c r="D78" s="189">
        <f>IF(B78="","",SUMIF(Denik!A:D,"&gt;="&amp;B78,Denik!D:D)-SUM(D79:D$200))</f>
        <v>0</v>
      </c>
    </row>
    <row r="79" spans="2:4" ht="12.75">
      <c r="B79" s="208">
        <f t="shared" si="3"/>
        <v>41435</v>
      </c>
      <c r="C79" s="54">
        <f>IF(B79="","",SUMIF(Denik!A:C,"&gt;="&amp;B79,Denik!C:C)-SUM(C80:C$200))</f>
        <v>0</v>
      </c>
      <c r="D79" s="189">
        <f>IF(B79="","",SUMIF(Denik!A:D,"&gt;="&amp;B79,Denik!D:D)-SUM(D80:D$200))</f>
        <v>0</v>
      </c>
    </row>
    <row r="80" spans="2:4" ht="12.75">
      <c r="B80" s="208">
        <f t="shared" si="3"/>
        <v>41442</v>
      </c>
      <c r="C80" s="54">
        <f>IF(B80="","",SUMIF(Denik!A:C,"&gt;="&amp;B80,Denik!C:C)-SUM(C81:C$200))</f>
        <v>0</v>
      </c>
      <c r="D80" s="189">
        <f>IF(B80="","",SUMIF(Denik!A:D,"&gt;="&amp;B80,Denik!D:D)-SUM(D81:D$200))</f>
        <v>0</v>
      </c>
    </row>
    <row r="81" spans="2:4" ht="12.75">
      <c r="B81" s="208">
        <f t="shared" si="3"/>
        <v>41449</v>
      </c>
      <c r="C81" s="54">
        <f>IF(B81="","",SUMIF(Denik!A:C,"&gt;="&amp;B81,Denik!C:C)-SUM(C82:C$200))</f>
        <v>0</v>
      </c>
      <c r="D81" s="189">
        <f>IF(B81="","",SUMIF(Denik!A:D,"&gt;="&amp;B81,Denik!D:D)-SUM(D82:D$200))</f>
        <v>0</v>
      </c>
    </row>
    <row r="82" spans="2:4" ht="12.75">
      <c r="B82" s="208">
        <f t="shared" si="3"/>
        <v>41456</v>
      </c>
      <c r="C82" s="54">
        <f>IF(B82="","",SUMIF(Denik!A:C,"&gt;="&amp;B82,Denik!C:C)-SUM(C83:C$200))</f>
        <v>0</v>
      </c>
      <c r="D82" s="189">
        <f>IF(B82="","",SUMIF(Denik!A:D,"&gt;="&amp;B82,Denik!D:D)-SUM(D83:D$200))</f>
        <v>0</v>
      </c>
    </row>
    <row r="83" spans="2:4" ht="12.75">
      <c r="B83" s="208">
        <f t="shared" si="3"/>
        <v>41463</v>
      </c>
      <c r="C83" s="54">
        <f>IF(B83="","",SUMIF(Denik!A:C,"&gt;="&amp;B83,Denik!C:C)-SUM(C84:C$200))</f>
        <v>0</v>
      </c>
      <c r="D83" s="189">
        <f>IF(B83="","",SUMIF(Denik!A:D,"&gt;="&amp;B83,Denik!D:D)-SUM(D84:D$200))</f>
        <v>0</v>
      </c>
    </row>
    <row r="84" spans="2:4" ht="12.75">
      <c r="B84" s="208">
        <f t="shared" si="3"/>
        <v>41470</v>
      </c>
      <c r="C84" s="54">
        <f>IF(B84="","",SUMIF(Denik!A:C,"&gt;="&amp;B84,Denik!C:C)-SUM(C85:C$200))</f>
        <v>0</v>
      </c>
      <c r="D84" s="189">
        <f>IF(B84="","",SUMIF(Denik!A:D,"&gt;="&amp;B84,Denik!D:D)-SUM(D85:D$200))</f>
        <v>0</v>
      </c>
    </row>
    <row r="85" spans="2:4" ht="12.75">
      <c r="B85" s="208">
        <f t="shared" si="3"/>
        <v>41477</v>
      </c>
      <c r="C85" s="54">
        <f>IF(B85="","",SUMIF(Denik!A:C,"&gt;="&amp;B85,Denik!C:C)-SUM(C86:C$200))</f>
        <v>0</v>
      </c>
      <c r="D85" s="189">
        <f>IF(B85="","",SUMIF(Denik!A:D,"&gt;="&amp;B85,Denik!D:D)-SUM(D86:D$200))</f>
        <v>0</v>
      </c>
    </row>
    <row r="86" spans="2:4" ht="12.75">
      <c r="B86" s="208">
        <f t="shared" si="3"/>
        <v>41484</v>
      </c>
      <c r="C86" s="54">
        <f>IF(B86="","",SUMIF(Denik!A:C,"&gt;="&amp;B86,Denik!C:C)-SUM(C87:C$200))</f>
        <v>0</v>
      </c>
      <c r="D86" s="189">
        <f>IF(B86="","",SUMIF(Denik!A:D,"&gt;="&amp;B86,Denik!D:D)-SUM(D87:D$200))</f>
        <v>0</v>
      </c>
    </row>
    <row r="87" spans="2:4" ht="12.75">
      <c r="B87" s="208">
        <f t="shared" si="3"/>
        <v>41491</v>
      </c>
      <c r="C87" s="54">
        <f>IF(B87="","",SUMIF(Denik!A:C,"&gt;="&amp;B87,Denik!C:C)-SUM(C88:C$200))</f>
        <v>0</v>
      </c>
      <c r="D87" s="189">
        <f>IF(B87="","",SUMIF(Denik!A:D,"&gt;="&amp;B87,Denik!D:D)-SUM(D88:D$200))</f>
        <v>0</v>
      </c>
    </row>
    <row r="88" spans="2:4" ht="12.75">
      <c r="B88" s="208">
        <f t="shared" si="3"/>
        <v>41498</v>
      </c>
      <c r="C88" s="54">
        <f>IF(B88="","",SUMIF(Denik!A:C,"&gt;="&amp;B88,Denik!C:C)-SUM(C89:C$200))</f>
        <v>0</v>
      </c>
      <c r="D88" s="189">
        <f>IF(B88="","",SUMIF(Denik!A:D,"&gt;="&amp;B88,Denik!D:D)-SUM(D89:D$200))</f>
        <v>0</v>
      </c>
    </row>
    <row r="89" spans="2:4" ht="12.75">
      <c r="B89" s="208">
        <f t="shared" si="3"/>
        <v>41505</v>
      </c>
      <c r="C89" s="54">
        <f>IF(B89="","",SUMIF(Denik!A:C,"&gt;="&amp;B89,Denik!C:C)-SUM(C90:C$200))</f>
        <v>0</v>
      </c>
      <c r="D89" s="189">
        <f>IF(B89="","",SUMIF(Denik!A:D,"&gt;="&amp;B89,Denik!D:D)-SUM(D90:D$200))</f>
        <v>0</v>
      </c>
    </row>
    <row r="90" spans="2:4" ht="12.75">
      <c r="B90" s="208">
        <f t="shared" si="3"/>
        <v>41512</v>
      </c>
      <c r="C90" s="54">
        <f>IF(B90="","",SUMIF(Denik!A:C,"&gt;="&amp;B90,Denik!C:C)-SUM(C91:C$200))</f>
        <v>0</v>
      </c>
      <c r="D90" s="189">
        <f>IF(B90="","",SUMIF(Denik!A:D,"&gt;="&amp;B90,Denik!D:D)-SUM(D91:D$200))</f>
        <v>0</v>
      </c>
    </row>
    <row r="91" spans="2:4" ht="12.75">
      <c r="B91" s="208">
        <f t="shared" si="3"/>
        <v>41519</v>
      </c>
      <c r="C91" s="54">
        <f>IF(B91="","",SUMIF(Denik!A:C,"&gt;="&amp;B91,Denik!C:C)-SUM(C92:C$200))</f>
        <v>0</v>
      </c>
      <c r="D91" s="189">
        <f>IF(B91="","",SUMIF(Denik!A:D,"&gt;="&amp;B91,Denik!D:D)-SUM(D92:D$200))</f>
        <v>0</v>
      </c>
    </row>
    <row r="92" spans="2:4" ht="12.75">
      <c r="B92" s="208">
        <f t="shared" si="3"/>
        <v>41526</v>
      </c>
      <c r="C92" s="54">
        <f>IF(B92="","",SUMIF(Denik!A:C,"&gt;="&amp;B92,Denik!C:C)-SUM(C93:C$200))</f>
        <v>0</v>
      </c>
      <c r="D92" s="189">
        <f>IF(B92="","",SUMIF(Denik!A:D,"&gt;="&amp;B92,Denik!D:D)-SUM(D93:D$200))</f>
        <v>0</v>
      </c>
    </row>
    <row r="93" spans="2:4" ht="12.75">
      <c r="B93" s="208">
        <f t="shared" si="3"/>
        <v>41533</v>
      </c>
      <c r="C93" s="54">
        <f>IF(B93="","",SUMIF(Denik!A:C,"&gt;="&amp;B93,Denik!C:C)-SUM(C94:C$200))</f>
        <v>0</v>
      </c>
      <c r="D93" s="189">
        <f>IF(B93="","",SUMIF(Denik!A:D,"&gt;="&amp;B93,Denik!D:D)-SUM(D94:D$200))</f>
        <v>0</v>
      </c>
    </row>
    <row r="94" spans="2:4" ht="12.75">
      <c r="B94" s="208">
        <f t="shared" si="3"/>
        <v>41540</v>
      </c>
      <c r="C94" s="54">
        <f>IF(B94="","",SUMIF(Denik!A:C,"&gt;="&amp;B94,Denik!C:C)-SUM(C95:C$200))</f>
        <v>0</v>
      </c>
      <c r="D94" s="189">
        <f>IF(B94="","",SUMIF(Denik!A:D,"&gt;="&amp;B94,Denik!D:D)-SUM(D95:D$200))</f>
        <v>0</v>
      </c>
    </row>
    <row r="95" spans="2:4" ht="12.75">
      <c r="B95" s="208">
        <f t="shared" si="3"/>
        <v>41547</v>
      </c>
      <c r="C95" s="54">
        <f>IF(B95="","",SUMIF(Denik!A:C,"&gt;="&amp;B95,Denik!C:C)-SUM(C96:C$200))</f>
        <v>0</v>
      </c>
      <c r="D95" s="189">
        <f>IF(B95="","",SUMIF(Denik!A:D,"&gt;="&amp;B95,Denik!D:D)-SUM(D96:D$200))</f>
        <v>0</v>
      </c>
    </row>
    <row r="96" spans="2:4" ht="12.75">
      <c r="B96" s="208">
        <f t="shared" si="3"/>
        <v>41554</v>
      </c>
      <c r="C96" s="54">
        <f>IF(B96="","",SUMIF(Denik!A:C,"&gt;="&amp;B96,Denik!C:C)-SUM(C97:C$200))</f>
        <v>0</v>
      </c>
      <c r="D96" s="189">
        <f>IF(B96="","",SUMIF(Denik!A:D,"&gt;="&amp;B96,Denik!D:D)-SUM(D97:D$200))</f>
        <v>0</v>
      </c>
    </row>
    <row r="97" spans="2:4" ht="12.75">
      <c r="B97" s="208">
        <f t="shared" si="3"/>
        <v>41561</v>
      </c>
      <c r="C97" s="54">
        <f>IF(B97="","",SUMIF(Denik!A:C,"&gt;="&amp;B97,Denik!C:C)-SUM(C98:C$200))</f>
        <v>0</v>
      </c>
      <c r="D97" s="189">
        <f>IF(B97="","",SUMIF(Denik!A:D,"&gt;="&amp;B97,Denik!D:D)-SUM(D98:D$200))</f>
        <v>0</v>
      </c>
    </row>
    <row r="98" spans="2:4" ht="12.75">
      <c r="B98" s="208">
        <f t="shared" si="3"/>
        <v>41568</v>
      </c>
      <c r="C98" s="54">
        <f>IF(B98="","",SUMIF(Denik!A:C,"&gt;="&amp;B98,Denik!C:C)-SUM(C99:C$200))</f>
        <v>0</v>
      </c>
      <c r="D98" s="189">
        <f>IF(B98="","",SUMIF(Denik!A:D,"&gt;="&amp;B98,Denik!D:D)-SUM(D99:D$200))</f>
        <v>0</v>
      </c>
    </row>
    <row r="99" spans="2:4" ht="12.75">
      <c r="B99" s="208">
        <f t="shared" si="3"/>
        <v>41575</v>
      </c>
      <c r="C99" s="54">
        <f>IF(B99="","",SUMIF(Denik!A:C,"&gt;="&amp;B99,Denik!C:C)-SUM(C100:C$200))</f>
        <v>0</v>
      </c>
      <c r="D99" s="189">
        <f>IF(B99="","",SUMIF(Denik!A:D,"&gt;="&amp;B99,Denik!D:D)-SUM(D100:D$200))</f>
        <v>0</v>
      </c>
    </row>
    <row r="100" spans="2:4" ht="12.75">
      <c r="B100" s="208">
        <f t="shared" si="3"/>
        <v>41582</v>
      </c>
      <c r="C100" s="54">
        <f>IF(B100="","",SUMIF(Denik!A:C,"&gt;="&amp;B100,Denik!C:C)-SUM(C101:C$200))</f>
        <v>0</v>
      </c>
      <c r="D100" s="189">
        <f>IF(B100="","",SUMIF(Denik!A:D,"&gt;="&amp;B100,Denik!D:D)-SUM(D101:D$200))</f>
        <v>0</v>
      </c>
    </row>
    <row r="101" spans="2:4" ht="12.75">
      <c r="B101" s="208">
        <f t="shared" si="3"/>
        <v>41589</v>
      </c>
      <c r="C101" s="54">
        <f>IF(B101="","",SUMIF(Denik!A:C,"&gt;="&amp;B101,Denik!C:C)-SUM(C102:C$200))</f>
        <v>0</v>
      </c>
      <c r="D101" s="189">
        <f>IF(B101="","",SUMIF(Denik!A:D,"&gt;="&amp;B101,Denik!D:D)-SUM(D102:D$200))</f>
        <v>0</v>
      </c>
    </row>
    <row r="102" spans="2:4" ht="12.75">
      <c r="B102" s="208">
        <f t="shared" si="3"/>
        <v>41596</v>
      </c>
      <c r="C102" s="54">
        <f>IF(B102="","",SUMIF(Denik!A:C,"&gt;="&amp;B102,Denik!C:C)-SUM(C103:C$200))</f>
        <v>0</v>
      </c>
      <c r="D102" s="189">
        <f>IF(B102="","",SUMIF(Denik!A:D,"&gt;="&amp;B102,Denik!D:D)-SUM(D103:D$200))</f>
        <v>0</v>
      </c>
    </row>
    <row r="103" spans="2:4" ht="12.75">
      <c r="B103" s="208">
        <f t="shared" si="3"/>
        <v>41603</v>
      </c>
      <c r="C103" s="54">
        <f>IF(B103="","",SUMIF(Denik!A:C,"&gt;="&amp;B103,Denik!C:C)-SUM(C104:C$200))</f>
        <v>0</v>
      </c>
      <c r="D103" s="189">
        <f>IF(B103="","",SUMIF(Denik!A:D,"&gt;="&amp;B103,Denik!D:D)-SUM(D104:D$200))</f>
        <v>0</v>
      </c>
    </row>
    <row r="104" spans="2:4" ht="12.75">
      <c r="B104" s="208">
        <f t="shared" si="3"/>
        <v>41610</v>
      </c>
      <c r="C104" s="54">
        <f>IF(B104="","",SUMIF(Denik!A:C,"&gt;="&amp;B104,Denik!C:C)-SUM(C105:C$200))</f>
        <v>0</v>
      </c>
      <c r="D104" s="189">
        <f>IF(B104="","",SUMIF(Denik!A:D,"&gt;="&amp;B104,Denik!D:D)-SUM(D105:D$200))</f>
        <v>0</v>
      </c>
    </row>
    <row r="105" spans="2:4" ht="12.75">
      <c r="B105" s="208">
        <f t="shared" si="3"/>
        <v>41617</v>
      </c>
      <c r="C105" s="54">
        <f>IF(B105="","",SUMIF(Denik!A:C,"&gt;="&amp;B105,Denik!C:C)-SUM(C106:C$200))</f>
        <v>0</v>
      </c>
      <c r="D105" s="189">
        <f>IF(B105="","",SUMIF(Denik!A:D,"&gt;="&amp;B105,Denik!D:D)-SUM(D106:D$200))</f>
        <v>0</v>
      </c>
    </row>
    <row r="106" spans="2:4" ht="12.75">
      <c r="B106" s="208">
        <f t="shared" si="3"/>
        <v>41624</v>
      </c>
      <c r="C106" s="54">
        <f>IF(B106="","",SUMIF(Denik!A:C,"&gt;="&amp;B106,Denik!C:C)-SUM(C107:C$200))</f>
        <v>0</v>
      </c>
      <c r="D106" s="189">
        <f>IF(B106="","",SUMIF(Denik!A:D,"&gt;="&amp;B106,Denik!D:D)-SUM(D107:D$200))</f>
        <v>0</v>
      </c>
    </row>
    <row r="107" spans="2:4" ht="12.75">
      <c r="B107" s="208">
        <f t="shared" si="3"/>
        <v>41631</v>
      </c>
      <c r="C107" s="54">
        <f>IF(B107="","",SUMIF(Denik!A:C,"&gt;="&amp;B107,Denik!C:C)-SUM(C108:C$200))</f>
        <v>0</v>
      </c>
      <c r="D107" s="189">
        <f>IF(B107="","",SUMIF(Denik!A:D,"&gt;="&amp;B107,Denik!D:D)-SUM(D108:D$200))</f>
        <v>0</v>
      </c>
    </row>
    <row r="108" spans="2:4" ht="12.75">
      <c r="B108" s="208">
        <f t="shared" si="3"/>
        <v>41638</v>
      </c>
      <c r="C108" s="54">
        <f>IF(B108="","",SUMIF(Denik!A:C,"&gt;="&amp;B108,Denik!C:C)-SUM(C109:C$200))</f>
        <v>0</v>
      </c>
      <c r="D108" s="189">
        <f>IF(B108="","",SUMIF(Denik!A:D,"&gt;="&amp;B108,Denik!D:D)-SUM(D109:D$200))</f>
        <v>0</v>
      </c>
    </row>
    <row r="109" spans="2:4" ht="12.75">
      <c r="B109" s="208">
        <f t="shared" si="3"/>
        <v>41645</v>
      </c>
      <c r="C109" s="54">
        <f>IF(B109="","",SUMIF(Denik!A:C,"&gt;="&amp;B109,Denik!C:C)-SUM(C110:C$200))</f>
        <v>0</v>
      </c>
      <c r="D109" s="189">
        <f>IF(B109="","",SUMIF(Denik!A:D,"&gt;="&amp;B109,Denik!D:D)-SUM(D110:D$200))</f>
        <v>0</v>
      </c>
    </row>
    <row r="110" spans="2:4" ht="12.75">
      <c r="B110" s="208">
        <f t="shared" si="3"/>
        <v>41652</v>
      </c>
      <c r="C110" s="54">
        <f>IF(B110="","",SUMIF(Denik!A:C,"&gt;="&amp;B110,Denik!C:C)-SUM(C111:C$200))</f>
        <v>0</v>
      </c>
      <c r="D110" s="189">
        <f>IF(B110="","",SUMIF(Denik!A:D,"&gt;="&amp;B110,Denik!D:D)-SUM(D111:D$200))</f>
        <v>0</v>
      </c>
    </row>
    <row r="111" spans="2:4" ht="12.75">
      <c r="B111" s="208">
        <f t="shared" si="3"/>
        <v>41659</v>
      </c>
      <c r="C111" s="54">
        <f>IF(B111="","",SUMIF(Denik!A:C,"&gt;="&amp;B111,Denik!C:C)-SUM(C112:C$200))</f>
        <v>0</v>
      </c>
      <c r="D111" s="189">
        <f>IF(B111="","",SUMIF(Denik!A:D,"&gt;="&amp;B111,Denik!D:D)-SUM(D112:D$200))</f>
        <v>0</v>
      </c>
    </row>
    <row r="112" spans="2:4" ht="12.75">
      <c r="B112" s="208">
        <f t="shared" si="3"/>
        <v>41666</v>
      </c>
      <c r="C112" s="54">
        <f>IF(B112="","",SUMIF(Denik!A:C,"&gt;="&amp;B112,Denik!C:C)-SUM(C113:C$200))</f>
        <v>0</v>
      </c>
      <c r="D112" s="189">
        <f>IF(B112="","",SUMIF(Denik!A:D,"&gt;="&amp;B112,Denik!D:D)-SUM(D113:D$200))</f>
        <v>0</v>
      </c>
    </row>
    <row r="113" spans="2:4" ht="12.75">
      <c r="B113" s="208">
        <f t="shared" si="3"/>
        <v>41673</v>
      </c>
      <c r="C113" s="54">
        <f>IF(B113="","",SUMIF(Denik!A:C,"&gt;="&amp;B113,Denik!C:C)-SUM(C114:C$200))</f>
        <v>0</v>
      </c>
      <c r="D113" s="189">
        <f>IF(B113="","",SUMIF(Denik!A:D,"&gt;="&amp;B113,Denik!D:D)-SUM(D114:D$200))</f>
        <v>0</v>
      </c>
    </row>
    <row r="114" spans="2:4" ht="12.75">
      <c r="B114" s="208">
        <f t="shared" si="3"/>
        <v>41680</v>
      </c>
      <c r="C114" s="54">
        <f>IF(B114="","",SUMIF(Denik!A:C,"&gt;="&amp;B114,Denik!C:C)-SUM(C115:C$200))</f>
        <v>0</v>
      </c>
      <c r="D114" s="189">
        <f>IF(B114="","",SUMIF(Denik!A:D,"&gt;="&amp;B114,Denik!D:D)-SUM(D115:D$200))</f>
        <v>0</v>
      </c>
    </row>
    <row r="115" spans="2:4" ht="12.75">
      <c r="B115" s="208">
        <f t="shared" si="3"/>
        <v>41687</v>
      </c>
      <c r="C115" s="54">
        <f>IF(B115="","",SUMIF(Denik!A:C,"&gt;="&amp;B115,Denik!C:C)-SUM(C116:C$200))</f>
        <v>0</v>
      </c>
      <c r="D115" s="189">
        <f>IF(B115="","",SUMIF(Denik!A:D,"&gt;="&amp;B115,Denik!D:D)-SUM(D116:D$200))</f>
        <v>0</v>
      </c>
    </row>
    <row r="116" spans="2:4" ht="12.75">
      <c r="B116" s="208">
        <f t="shared" si="3"/>
        <v>41694</v>
      </c>
      <c r="C116" s="54">
        <f>IF(B116="","",SUMIF(Denik!A:C,"&gt;="&amp;B116,Denik!C:C)-SUM(C117:C$200))</f>
        <v>0</v>
      </c>
      <c r="D116" s="189">
        <f>IF(B116="","",SUMIF(Denik!A:D,"&gt;="&amp;B116,Denik!D:D)-SUM(D117:D$200))</f>
        <v>0</v>
      </c>
    </row>
    <row r="117" spans="2:4" ht="12.75">
      <c r="B117" s="208">
        <f t="shared" si="3"/>
        <v>41701</v>
      </c>
      <c r="C117" s="54">
        <f>IF(B117="","",SUMIF(Denik!A:C,"&gt;="&amp;B117,Denik!C:C)-SUM(C118:C$200))</f>
        <v>0</v>
      </c>
      <c r="D117" s="189">
        <f>IF(B117="","",SUMIF(Denik!A:D,"&gt;="&amp;B117,Denik!D:D)-SUM(D118:D$200))</f>
        <v>0</v>
      </c>
    </row>
    <row r="118" spans="2:4" ht="12.75">
      <c r="B118" s="208">
        <f t="shared" si="3"/>
        <v>41708</v>
      </c>
      <c r="C118" s="54">
        <f>IF(B118="","",SUMIF(Denik!A:C,"&gt;="&amp;B118,Denik!C:C)-SUM(C119:C$200))</f>
        <v>0</v>
      </c>
      <c r="D118" s="189">
        <f>IF(B118="","",SUMIF(Denik!A:D,"&gt;="&amp;B118,Denik!D:D)-SUM(D119:D$200))</f>
        <v>0</v>
      </c>
    </row>
    <row r="119" spans="2:4" ht="12.75">
      <c r="B119" s="208">
        <f t="shared" si="3"/>
        <v>41715</v>
      </c>
      <c r="C119" s="54">
        <f>IF(B119="","",SUMIF(Denik!A:C,"&gt;="&amp;B119,Denik!C:C)-SUM(C120:C$200))</f>
        <v>0</v>
      </c>
      <c r="D119" s="189">
        <f>IF(B119="","",SUMIF(Denik!A:D,"&gt;="&amp;B119,Denik!D:D)-SUM(D120:D$200))</f>
        <v>0</v>
      </c>
    </row>
    <row r="120" spans="2:4" ht="12.75">
      <c r="B120" s="208">
        <f t="shared" si="3"/>
        <v>41722</v>
      </c>
      <c r="C120" s="54">
        <f>IF(B120="","",SUMIF(Denik!A:C,"&gt;="&amp;B120,Denik!C:C)-SUM(C121:C$200))</f>
        <v>0</v>
      </c>
      <c r="D120" s="189">
        <f>IF(B120="","",SUMIF(Denik!A:D,"&gt;="&amp;B120,Denik!D:D)-SUM(D121:D$200))</f>
        <v>0</v>
      </c>
    </row>
    <row r="121" spans="2:4" ht="12.75">
      <c r="B121" s="208">
        <f t="shared" si="3"/>
        <v>41729</v>
      </c>
      <c r="C121" s="54">
        <f>IF(B121="","",SUMIF(Denik!A:C,"&gt;="&amp;B121,Denik!C:C)-SUM(C122:C$200))</f>
        <v>0</v>
      </c>
      <c r="D121" s="189">
        <f>IF(B121="","",SUMIF(Denik!A:D,"&gt;="&amp;B121,Denik!D:D)-SUM(D122:D$200))</f>
        <v>0</v>
      </c>
    </row>
    <row r="122" spans="2:4" ht="12.75">
      <c r="B122" s="208">
        <f t="shared" si="3"/>
        <v>41736</v>
      </c>
      <c r="C122" s="54">
        <f>IF(B122="","",SUMIF(Denik!A:C,"&gt;="&amp;B122,Denik!C:C)-SUM(C123:C$200))</f>
        <v>0</v>
      </c>
      <c r="D122" s="189">
        <f>IF(B122="","",SUMIF(Denik!A:D,"&gt;="&amp;B122,Denik!D:D)-SUM(D123:D$200))</f>
        <v>0</v>
      </c>
    </row>
    <row r="123" spans="2:4" ht="12.75">
      <c r="B123" s="208">
        <f t="shared" si="3"/>
        <v>41743</v>
      </c>
      <c r="C123" s="54">
        <f>IF(B123="","",SUMIF(Denik!A:C,"&gt;="&amp;B123,Denik!C:C)-SUM(C124:C$200))</f>
        <v>0</v>
      </c>
      <c r="D123" s="189">
        <f>IF(B123="","",SUMIF(Denik!A:D,"&gt;="&amp;B123,Denik!D:D)-SUM(D124:D$200))</f>
        <v>0</v>
      </c>
    </row>
    <row r="124" spans="2:4" ht="12.75">
      <c r="B124" s="208">
        <f t="shared" si="3"/>
        <v>41750</v>
      </c>
      <c r="C124" s="54">
        <f>IF(B124="","",SUMIF(Denik!A:C,"&gt;="&amp;B124,Denik!C:C)-SUM(C125:C$200))</f>
        <v>0</v>
      </c>
      <c r="D124" s="189">
        <f>IF(B124="","",SUMIF(Denik!A:D,"&gt;="&amp;B124,Denik!D:D)-SUM(D125:D$200))</f>
        <v>0</v>
      </c>
    </row>
    <row r="125" spans="2:4" ht="12.75">
      <c r="B125" s="208">
        <f t="shared" si="3"/>
        <v>41757</v>
      </c>
      <c r="C125" s="54">
        <f>IF(B125="","",SUMIF(Denik!A:C,"&gt;="&amp;B125,Denik!C:C)-SUM(C126:C$200))</f>
        <v>0</v>
      </c>
      <c r="D125" s="189">
        <f>IF(B125="","",SUMIF(Denik!A:D,"&gt;="&amp;B125,Denik!D:D)-SUM(D126:D$200))</f>
        <v>0</v>
      </c>
    </row>
    <row r="126" spans="2:4" ht="12.75">
      <c r="B126" s="208">
        <f t="shared" si="3"/>
        <v>41764</v>
      </c>
      <c r="C126" s="54">
        <f>IF(B126="","",SUMIF(Denik!A:C,"&gt;="&amp;B126,Denik!C:C)-SUM(C127:C$200))</f>
        <v>0</v>
      </c>
      <c r="D126" s="189">
        <f>IF(B126="","",SUMIF(Denik!A:D,"&gt;="&amp;B126,Denik!D:D)-SUM(D127:D$200))</f>
        <v>0</v>
      </c>
    </row>
    <row r="127" spans="2:4" ht="12.75">
      <c r="B127" s="208">
        <f t="shared" si="3"/>
        <v>41771</v>
      </c>
      <c r="C127" s="54">
        <f>IF(B127="","",SUMIF(Denik!A:C,"&gt;="&amp;B127,Denik!C:C)-SUM(C128:C$200))</f>
        <v>0</v>
      </c>
      <c r="D127" s="189">
        <f>IF(B127="","",SUMIF(Denik!A:D,"&gt;="&amp;B127,Denik!D:D)-SUM(D128:D$200))</f>
        <v>0</v>
      </c>
    </row>
    <row r="128" spans="2:4" ht="12.75">
      <c r="B128" s="208">
        <f t="shared" si="3"/>
        <v>41778</v>
      </c>
      <c r="C128" s="54">
        <f>IF(B128="","",SUMIF(Denik!A:C,"&gt;="&amp;B128,Denik!C:C)-SUM(C129:C$200))</f>
        <v>0</v>
      </c>
      <c r="D128" s="189">
        <f>IF(B128="","",SUMIF(Denik!A:D,"&gt;="&amp;B128,Denik!D:D)-SUM(D129:D$200))</f>
        <v>0</v>
      </c>
    </row>
    <row r="129" spans="2:4" ht="12.75">
      <c r="B129" s="208">
        <f t="shared" si="3"/>
        <v>41785</v>
      </c>
      <c r="C129" s="54">
        <f>IF(B129="","",SUMIF(Denik!A:C,"&gt;="&amp;B129,Denik!C:C)-SUM(C130:C$200))</f>
        <v>0</v>
      </c>
      <c r="D129" s="189">
        <f>IF(B129="","",SUMIF(Denik!A:D,"&gt;="&amp;B129,Denik!D:D)-SUM(D130:D$200))</f>
        <v>0</v>
      </c>
    </row>
    <row r="130" spans="2:4" ht="12.75">
      <c r="B130" s="208">
        <f t="shared" si="3"/>
        <v>41792</v>
      </c>
      <c r="C130" s="54">
        <f>IF(B130="","",SUMIF(Denik!A:C,"&gt;="&amp;B130,Denik!C:C)-SUM(C131:C$200))</f>
        <v>0</v>
      </c>
      <c r="D130" s="189">
        <f>IF(B130="","",SUMIF(Denik!A:D,"&gt;="&amp;B130,Denik!D:D)-SUM(D131:D$200))</f>
        <v>0</v>
      </c>
    </row>
    <row r="131" spans="2:4" ht="12.75">
      <c r="B131" s="208">
        <f t="shared" si="3"/>
        <v>41799</v>
      </c>
      <c r="C131" s="54">
        <f>IF(B131="","",SUMIF(Denik!A:C,"&gt;="&amp;B131,Denik!C:C)-SUM(C132:C$200))</f>
        <v>0</v>
      </c>
      <c r="D131" s="189">
        <f>IF(B131="","",SUMIF(Denik!A:D,"&gt;="&amp;B131,Denik!D:D)-SUM(D132:D$200))</f>
        <v>0</v>
      </c>
    </row>
    <row r="132" spans="2:4" ht="12.75">
      <c r="B132" s="208">
        <f t="shared" si="3"/>
        <v>41806</v>
      </c>
      <c r="C132" s="54">
        <f>IF(B132="","",SUMIF(Denik!A:C,"&gt;="&amp;B132,Denik!C:C)-SUM(C133:C$200))</f>
        <v>0</v>
      </c>
      <c r="D132" s="189">
        <f>IF(B132="","",SUMIF(Denik!A:D,"&gt;="&amp;B132,Denik!D:D)-SUM(D133:D$200))</f>
        <v>0</v>
      </c>
    </row>
    <row r="133" spans="2:4" ht="12.75">
      <c r="B133" s="208">
        <f t="shared" si="3"/>
        <v>41813</v>
      </c>
      <c r="C133" s="54">
        <f>IF(B133="","",SUMIF(Denik!A:C,"&gt;="&amp;B133,Denik!C:C)-SUM(C134:C$200))</f>
        <v>0</v>
      </c>
      <c r="D133" s="189">
        <f>IF(B133="","",SUMIF(Denik!A:D,"&gt;="&amp;B133,Denik!D:D)-SUM(D134:D$200))</f>
        <v>0</v>
      </c>
    </row>
    <row r="134" spans="2:4" ht="12.75">
      <c r="B134" s="208">
        <f t="shared" si="3"/>
        <v>41820</v>
      </c>
      <c r="C134" s="54">
        <f>IF(B134="","",SUMIF(Denik!A:C,"&gt;="&amp;B134,Denik!C:C)-SUM(C135:C$200))</f>
        <v>0</v>
      </c>
      <c r="D134" s="189">
        <f>IF(B134="","",SUMIF(Denik!A:D,"&gt;="&amp;B134,Denik!D:D)-SUM(D135:D$200))</f>
        <v>0</v>
      </c>
    </row>
    <row r="135" spans="2:4" ht="12.75">
      <c r="B135" s="208">
        <f aca="true" t="shared" si="4" ref="B135:B198">B134+7</f>
        <v>41827</v>
      </c>
      <c r="C135" s="54">
        <f>IF(B135="","",SUMIF(Denik!A:C,"&gt;="&amp;B135,Denik!C:C)-SUM(C136:C$200))</f>
        <v>0</v>
      </c>
      <c r="D135" s="189">
        <f>IF(B135="","",SUMIF(Denik!A:D,"&gt;="&amp;B135,Denik!D:D)-SUM(D136:D$200))</f>
        <v>0</v>
      </c>
    </row>
    <row r="136" spans="2:4" ht="12.75">
      <c r="B136" s="208">
        <f t="shared" si="4"/>
        <v>41834</v>
      </c>
      <c r="C136" s="54">
        <f>IF(B136="","",SUMIF(Denik!A:C,"&gt;="&amp;B136,Denik!C:C)-SUM(C137:C$200))</f>
        <v>0</v>
      </c>
      <c r="D136" s="189">
        <f>IF(B136="","",SUMIF(Denik!A:D,"&gt;="&amp;B136,Denik!D:D)-SUM(D137:D$200))</f>
        <v>0</v>
      </c>
    </row>
    <row r="137" spans="2:4" ht="12.75">
      <c r="B137" s="208">
        <f t="shared" si="4"/>
        <v>41841</v>
      </c>
      <c r="C137" s="54">
        <f>IF(B137="","",SUMIF(Denik!A:C,"&gt;="&amp;B137,Denik!C:C)-SUM(C138:C$200))</f>
        <v>0</v>
      </c>
      <c r="D137" s="189">
        <f>IF(B137="","",SUMIF(Denik!A:D,"&gt;="&amp;B137,Denik!D:D)-SUM(D138:D$200))</f>
        <v>0</v>
      </c>
    </row>
    <row r="138" spans="2:4" ht="12.75">
      <c r="B138" s="208">
        <f t="shared" si="4"/>
        <v>41848</v>
      </c>
      <c r="C138" s="54">
        <f>IF(B138="","",SUMIF(Denik!A:C,"&gt;="&amp;B138,Denik!C:C)-SUM(C139:C$200))</f>
        <v>0</v>
      </c>
      <c r="D138" s="189">
        <f>IF(B138="","",SUMIF(Denik!A:D,"&gt;="&amp;B138,Denik!D:D)-SUM(D139:D$200))</f>
        <v>0</v>
      </c>
    </row>
    <row r="139" spans="2:4" ht="12.75">
      <c r="B139" s="208">
        <f t="shared" si="4"/>
        <v>41855</v>
      </c>
      <c r="C139" s="54">
        <f>IF(B139="","",SUMIF(Denik!A:C,"&gt;="&amp;B139,Denik!C:C)-SUM(C140:C$200))</f>
        <v>0</v>
      </c>
      <c r="D139" s="189">
        <f>IF(B139="","",SUMIF(Denik!A:D,"&gt;="&amp;B139,Denik!D:D)-SUM(D140:D$200))</f>
        <v>0</v>
      </c>
    </row>
    <row r="140" spans="2:4" ht="12.75">
      <c r="B140" s="208">
        <f t="shared" si="4"/>
        <v>41862</v>
      </c>
      <c r="C140" s="54">
        <f>IF(B140="","",SUMIF(Denik!A:C,"&gt;="&amp;B140,Denik!C:C)-SUM(C141:C$200))</f>
        <v>0</v>
      </c>
      <c r="D140" s="189">
        <f>IF(B140="","",SUMIF(Denik!A:D,"&gt;="&amp;B140,Denik!D:D)-SUM(D141:D$200))</f>
        <v>0</v>
      </c>
    </row>
    <row r="141" spans="2:4" ht="12.75">
      <c r="B141" s="208">
        <f t="shared" si="4"/>
        <v>41869</v>
      </c>
      <c r="C141" s="54">
        <f>IF(B141="","",SUMIF(Denik!A:C,"&gt;="&amp;B141,Denik!C:C)-SUM(C142:C$200))</f>
        <v>0</v>
      </c>
      <c r="D141" s="189">
        <f>IF(B141="","",SUMIF(Denik!A:D,"&gt;="&amp;B141,Denik!D:D)-SUM(D142:D$200))</f>
        <v>0</v>
      </c>
    </row>
    <row r="142" spans="2:4" ht="12.75">
      <c r="B142" s="208">
        <f t="shared" si="4"/>
        <v>41876</v>
      </c>
      <c r="C142" s="54">
        <f>IF(B142="","",SUMIF(Denik!A:C,"&gt;="&amp;B142,Denik!C:C)-SUM(C143:C$200))</f>
        <v>0</v>
      </c>
      <c r="D142" s="189">
        <f>IF(B142="","",SUMIF(Denik!A:D,"&gt;="&amp;B142,Denik!D:D)-SUM(D143:D$200))</f>
        <v>0</v>
      </c>
    </row>
    <row r="143" spans="2:4" ht="12.75">
      <c r="B143" s="208">
        <f t="shared" si="4"/>
        <v>41883</v>
      </c>
      <c r="C143" s="54">
        <f>IF(B143="","",SUMIF(Denik!A:C,"&gt;="&amp;B143,Denik!C:C)-SUM(C144:C$200))</f>
        <v>0</v>
      </c>
      <c r="D143" s="189">
        <f>IF(B143="","",SUMIF(Denik!A:D,"&gt;="&amp;B143,Denik!D:D)-SUM(D144:D$200))</f>
        <v>0</v>
      </c>
    </row>
    <row r="144" spans="2:4" ht="12.75">
      <c r="B144" s="208">
        <f t="shared" si="4"/>
        <v>41890</v>
      </c>
      <c r="C144" s="54">
        <f>IF(B144="","",SUMIF(Denik!A:C,"&gt;="&amp;B144,Denik!C:C)-SUM(C145:C$200))</f>
        <v>0</v>
      </c>
      <c r="D144" s="189">
        <f>IF(B144="","",SUMIF(Denik!A:D,"&gt;="&amp;B144,Denik!D:D)-SUM(D145:D$200))</f>
        <v>0</v>
      </c>
    </row>
    <row r="145" spans="2:4" ht="12.75">
      <c r="B145" s="208">
        <f t="shared" si="4"/>
        <v>41897</v>
      </c>
      <c r="C145" s="54">
        <f>IF(B145="","",SUMIF(Denik!A:C,"&gt;="&amp;B145,Denik!C:C)-SUM(C146:C$200))</f>
        <v>0</v>
      </c>
      <c r="D145" s="189">
        <f>IF(B145="","",SUMIF(Denik!A:D,"&gt;="&amp;B145,Denik!D:D)-SUM(D146:D$200))</f>
        <v>0</v>
      </c>
    </row>
    <row r="146" spans="2:4" ht="12.75">
      <c r="B146" s="208">
        <f t="shared" si="4"/>
        <v>41904</v>
      </c>
      <c r="C146" s="54">
        <f>IF(B146="","",SUMIF(Denik!A:C,"&gt;="&amp;B146,Denik!C:C)-SUM(C147:C$200))</f>
        <v>0</v>
      </c>
      <c r="D146" s="189">
        <f>IF(B146="","",SUMIF(Denik!A:D,"&gt;="&amp;B146,Denik!D:D)-SUM(D147:D$200))</f>
        <v>0</v>
      </c>
    </row>
    <row r="147" spans="2:4" ht="12.75">
      <c r="B147" s="208">
        <f t="shared" si="4"/>
        <v>41911</v>
      </c>
      <c r="C147" s="54">
        <f>IF(B147="","",SUMIF(Denik!A:C,"&gt;="&amp;B147,Denik!C:C)-SUM(C148:C$200))</f>
        <v>0</v>
      </c>
      <c r="D147" s="189">
        <f>IF(B147="","",SUMIF(Denik!A:D,"&gt;="&amp;B147,Denik!D:D)-SUM(D148:D$200))</f>
        <v>0</v>
      </c>
    </row>
    <row r="148" spans="2:4" ht="12.75">
      <c r="B148" s="208">
        <f t="shared" si="4"/>
        <v>41918</v>
      </c>
      <c r="C148" s="54">
        <f>IF(B148="","",SUMIF(Denik!A:C,"&gt;="&amp;B148,Denik!C:C)-SUM(C149:C$200))</f>
        <v>0</v>
      </c>
      <c r="D148" s="189">
        <f>IF(B148="","",SUMIF(Denik!A:D,"&gt;="&amp;B148,Denik!D:D)-SUM(D149:D$200))</f>
        <v>0</v>
      </c>
    </row>
    <row r="149" spans="2:4" ht="12.75">
      <c r="B149" s="208">
        <f t="shared" si="4"/>
        <v>41925</v>
      </c>
      <c r="C149" s="54">
        <f>IF(B149="","",SUMIF(Denik!A:C,"&gt;="&amp;B149,Denik!C:C)-SUM(C150:C$200))</f>
        <v>0</v>
      </c>
      <c r="D149" s="189">
        <f>IF(B149="","",SUMIF(Denik!A:D,"&gt;="&amp;B149,Denik!D:D)-SUM(D150:D$200))</f>
        <v>0</v>
      </c>
    </row>
    <row r="150" spans="2:4" ht="12.75">
      <c r="B150" s="208">
        <f t="shared" si="4"/>
        <v>41932</v>
      </c>
      <c r="C150" s="54">
        <f>IF(B150="","",SUMIF(Denik!A:C,"&gt;="&amp;B150,Denik!C:C)-SUM(C151:C$200))</f>
        <v>0</v>
      </c>
      <c r="D150" s="189">
        <f>IF(B150="","",SUMIF(Denik!A:D,"&gt;="&amp;B150,Denik!D:D)-SUM(D151:D$200))</f>
        <v>0</v>
      </c>
    </row>
    <row r="151" spans="2:4" ht="12.75">
      <c r="B151" s="208">
        <f t="shared" si="4"/>
        <v>41939</v>
      </c>
      <c r="C151" s="54">
        <f>IF(B151="","",SUMIF(Denik!A:C,"&gt;="&amp;B151,Denik!C:C)-SUM(C152:C$200))</f>
        <v>0</v>
      </c>
      <c r="D151" s="189">
        <f>IF(B151="","",SUMIF(Denik!A:D,"&gt;="&amp;B151,Denik!D:D)-SUM(D152:D$200))</f>
        <v>0</v>
      </c>
    </row>
    <row r="152" spans="2:4" ht="12.75">
      <c r="B152" s="208">
        <f t="shared" si="4"/>
        <v>41946</v>
      </c>
      <c r="C152" s="54">
        <f>IF(B152="","",SUMIF(Denik!A:C,"&gt;="&amp;B152,Denik!C:C)-SUM(C153:C$200))</f>
        <v>0</v>
      </c>
      <c r="D152" s="189">
        <f>IF(B152="","",SUMIF(Denik!A:D,"&gt;="&amp;B152,Denik!D:D)-SUM(D153:D$200))</f>
        <v>0</v>
      </c>
    </row>
    <row r="153" spans="2:4" ht="12.75">
      <c r="B153" s="208">
        <f t="shared" si="4"/>
        <v>41953</v>
      </c>
      <c r="C153" s="54">
        <f>IF(B153="","",SUMIF(Denik!A:C,"&gt;="&amp;B153,Denik!C:C)-SUM(C154:C$200))</f>
        <v>0</v>
      </c>
      <c r="D153" s="189">
        <f>IF(B153="","",SUMIF(Denik!A:D,"&gt;="&amp;B153,Denik!D:D)-SUM(D154:D$200))</f>
        <v>0</v>
      </c>
    </row>
    <row r="154" spans="2:4" ht="12.75">
      <c r="B154" s="208">
        <f t="shared" si="4"/>
        <v>41960</v>
      </c>
      <c r="C154" s="54">
        <f>IF(B154="","",SUMIF(Denik!A:C,"&gt;="&amp;B154,Denik!C:C)-SUM(C155:C$200))</f>
        <v>0</v>
      </c>
      <c r="D154" s="189">
        <f>IF(B154="","",SUMIF(Denik!A:D,"&gt;="&amp;B154,Denik!D:D)-SUM(D155:D$200))</f>
        <v>0</v>
      </c>
    </row>
    <row r="155" spans="2:4" ht="12.75">
      <c r="B155" s="208">
        <f t="shared" si="4"/>
        <v>41967</v>
      </c>
      <c r="C155" s="54">
        <f>IF(B155="","",SUMIF(Denik!A:C,"&gt;="&amp;B155,Denik!C:C)-SUM(C156:C$200))</f>
        <v>0</v>
      </c>
      <c r="D155" s="189">
        <f>IF(B155="","",SUMIF(Denik!A:D,"&gt;="&amp;B155,Denik!D:D)-SUM(D156:D$200))</f>
        <v>0</v>
      </c>
    </row>
    <row r="156" spans="2:4" ht="12.75">
      <c r="B156" s="208">
        <f t="shared" si="4"/>
        <v>41974</v>
      </c>
      <c r="C156" s="54">
        <f>IF(B156="","",SUMIF(Denik!A:C,"&gt;="&amp;B156,Denik!C:C)-SUM(C157:C$200))</f>
        <v>0</v>
      </c>
      <c r="D156" s="189">
        <f>IF(B156="","",SUMIF(Denik!A:D,"&gt;="&amp;B156,Denik!D:D)-SUM(D157:D$200))</f>
        <v>0</v>
      </c>
    </row>
    <row r="157" spans="2:4" ht="12.75">
      <c r="B157" s="208">
        <f t="shared" si="4"/>
        <v>41981</v>
      </c>
      <c r="C157" s="54">
        <f>IF(B157="","",SUMIF(Denik!A:C,"&gt;="&amp;B157,Denik!C:C)-SUM(C158:C$200))</f>
        <v>0</v>
      </c>
      <c r="D157" s="189">
        <f>IF(B157="","",SUMIF(Denik!A:D,"&gt;="&amp;B157,Denik!D:D)-SUM(D158:D$200))</f>
        <v>0</v>
      </c>
    </row>
    <row r="158" spans="2:4" ht="12.75">
      <c r="B158" s="208">
        <f t="shared" si="4"/>
        <v>41988</v>
      </c>
      <c r="C158" s="54">
        <f>IF(B158="","",SUMIF(Denik!A:C,"&gt;="&amp;B158,Denik!C:C)-SUM(C159:C$200))</f>
        <v>0</v>
      </c>
      <c r="D158" s="189">
        <f>IF(B158="","",SUMIF(Denik!A:D,"&gt;="&amp;B158,Denik!D:D)-SUM(D159:D$200))</f>
        <v>0</v>
      </c>
    </row>
    <row r="159" spans="2:4" ht="12.75">
      <c r="B159" s="208">
        <f t="shared" si="4"/>
        <v>41995</v>
      </c>
      <c r="C159" s="54">
        <f>IF(B159="","",SUMIF(Denik!A:C,"&gt;="&amp;B159,Denik!C:C)-SUM(C160:C$200))</f>
        <v>0</v>
      </c>
      <c r="D159" s="189">
        <f>IF(B159="","",SUMIF(Denik!A:D,"&gt;="&amp;B159,Denik!D:D)-SUM(D160:D$200))</f>
        <v>0</v>
      </c>
    </row>
    <row r="160" spans="2:4" ht="12.75">
      <c r="B160" s="208">
        <f t="shared" si="4"/>
        <v>42002</v>
      </c>
      <c r="C160" s="54">
        <f>IF(B160="","",SUMIF(Denik!A:C,"&gt;="&amp;B160,Denik!C:C)-SUM(C161:C$200))</f>
        <v>0</v>
      </c>
      <c r="D160" s="189">
        <f>IF(B160="","",SUMIF(Denik!A:D,"&gt;="&amp;B160,Denik!D:D)-SUM(D161:D$200))</f>
        <v>0</v>
      </c>
    </row>
    <row r="161" spans="2:4" ht="12.75">
      <c r="B161" s="208">
        <f t="shared" si="4"/>
        <v>42009</v>
      </c>
      <c r="C161" s="54">
        <f>IF(B161="","",SUMIF(Denik!A:C,"&gt;="&amp;B161,Denik!C:C)-SUM(C162:C$200))</f>
        <v>0</v>
      </c>
      <c r="D161" s="189">
        <f>IF(B161="","",SUMIF(Denik!A:D,"&gt;="&amp;B161,Denik!D:D)-SUM(D162:D$200))</f>
        <v>0</v>
      </c>
    </row>
    <row r="162" spans="2:4" ht="12.75">
      <c r="B162" s="208">
        <f t="shared" si="4"/>
        <v>42016</v>
      </c>
      <c r="C162" s="54">
        <f>IF(B162="","",SUMIF(Denik!A:C,"&gt;="&amp;B162,Denik!C:C)-SUM(C163:C$200))</f>
        <v>0</v>
      </c>
      <c r="D162" s="189">
        <f>IF(B162="","",SUMIF(Denik!A:D,"&gt;="&amp;B162,Denik!D:D)-SUM(D163:D$200))</f>
        <v>0</v>
      </c>
    </row>
    <row r="163" spans="2:4" ht="12.75">
      <c r="B163" s="208">
        <f t="shared" si="4"/>
        <v>42023</v>
      </c>
      <c r="C163" s="54">
        <f>IF(B163="","",SUMIF(Denik!A:C,"&gt;="&amp;B163,Denik!C:C)-SUM(C164:C$200))</f>
        <v>0</v>
      </c>
      <c r="D163" s="189">
        <f>IF(B163="","",SUMIF(Denik!A:D,"&gt;="&amp;B163,Denik!D:D)-SUM(D164:D$200))</f>
        <v>0</v>
      </c>
    </row>
    <row r="164" spans="2:4" ht="12.75">
      <c r="B164" s="208">
        <f t="shared" si="4"/>
        <v>42030</v>
      </c>
      <c r="C164" s="54">
        <f>IF(B164="","",SUMIF(Denik!A:C,"&gt;="&amp;B164,Denik!C:C)-SUM(C165:C$200))</f>
        <v>0</v>
      </c>
      <c r="D164" s="189">
        <f>IF(B164="","",SUMIF(Denik!A:D,"&gt;="&amp;B164,Denik!D:D)-SUM(D165:D$200))</f>
        <v>0</v>
      </c>
    </row>
    <row r="165" spans="2:4" ht="12.75">
      <c r="B165" s="208">
        <f t="shared" si="4"/>
        <v>42037</v>
      </c>
      <c r="C165" s="54">
        <f>IF(B165="","",SUMIF(Denik!A:C,"&gt;="&amp;B165,Denik!C:C)-SUM(C166:C$200))</f>
        <v>0</v>
      </c>
      <c r="D165" s="189">
        <f>IF(B165="","",SUMIF(Denik!A:D,"&gt;="&amp;B165,Denik!D:D)-SUM(D166:D$200))</f>
        <v>0</v>
      </c>
    </row>
    <row r="166" spans="2:4" ht="12.75">
      <c r="B166" s="208">
        <f t="shared" si="4"/>
        <v>42044</v>
      </c>
      <c r="C166" s="54">
        <f>IF(B166="","",SUMIF(Denik!A:C,"&gt;="&amp;B166,Denik!C:C)-SUM(C167:C$200))</f>
        <v>0</v>
      </c>
      <c r="D166" s="189">
        <f>IF(B166="","",SUMIF(Denik!A:D,"&gt;="&amp;B166,Denik!D:D)-SUM(D167:D$200))</f>
        <v>0</v>
      </c>
    </row>
    <row r="167" spans="2:4" ht="12.75">
      <c r="B167" s="208">
        <f t="shared" si="4"/>
        <v>42051</v>
      </c>
      <c r="C167" s="54">
        <f>IF(B167="","",SUMIF(Denik!A:C,"&gt;="&amp;B167,Denik!C:C)-SUM(C168:C$200))</f>
        <v>0</v>
      </c>
      <c r="D167" s="189">
        <f>IF(B167="","",SUMIF(Denik!A:D,"&gt;="&amp;B167,Denik!D:D)-SUM(D168:D$200))</f>
        <v>0</v>
      </c>
    </row>
    <row r="168" spans="2:4" ht="12.75">
      <c r="B168" s="208">
        <f t="shared" si="4"/>
        <v>42058</v>
      </c>
      <c r="C168" s="54">
        <f>IF(B168="","",SUMIF(Denik!A:C,"&gt;="&amp;B168,Denik!C:C)-SUM(C169:C$200))</f>
        <v>0</v>
      </c>
      <c r="D168" s="189">
        <f>IF(B168="","",SUMIF(Denik!A:D,"&gt;="&amp;B168,Denik!D:D)-SUM(D169:D$200))</f>
        <v>0</v>
      </c>
    </row>
    <row r="169" spans="2:4" ht="12.75">
      <c r="B169" s="208">
        <f t="shared" si="4"/>
        <v>42065</v>
      </c>
      <c r="C169" s="54">
        <f>IF(B169="","",SUMIF(Denik!A:C,"&gt;="&amp;B169,Denik!C:C)-SUM(C170:C$200))</f>
        <v>0</v>
      </c>
      <c r="D169" s="189">
        <f>IF(B169="","",SUMIF(Denik!A:D,"&gt;="&amp;B169,Denik!D:D)-SUM(D170:D$200))</f>
        <v>0</v>
      </c>
    </row>
    <row r="170" spans="2:4" ht="12.75">
      <c r="B170" s="208">
        <f t="shared" si="4"/>
        <v>42072</v>
      </c>
      <c r="C170" s="54">
        <f>IF(B170="","",SUMIF(Denik!A:C,"&gt;="&amp;B170,Denik!C:C)-SUM(C171:C$200))</f>
        <v>0</v>
      </c>
      <c r="D170" s="189">
        <f>IF(B170="","",SUMIF(Denik!A:D,"&gt;="&amp;B170,Denik!D:D)-SUM(D171:D$200))</f>
        <v>0</v>
      </c>
    </row>
    <row r="171" spans="2:4" ht="12.75">
      <c r="B171" s="208">
        <f t="shared" si="4"/>
        <v>42079</v>
      </c>
      <c r="C171" s="54">
        <f>IF(B171="","",SUMIF(Denik!A:C,"&gt;="&amp;B171,Denik!C:C)-SUM(C172:C$200))</f>
        <v>0</v>
      </c>
      <c r="D171" s="189">
        <f>IF(B171="","",SUMIF(Denik!A:D,"&gt;="&amp;B171,Denik!D:D)-SUM(D172:D$200))</f>
        <v>0</v>
      </c>
    </row>
    <row r="172" spans="2:4" ht="12.75">
      <c r="B172" s="208">
        <f t="shared" si="4"/>
        <v>42086</v>
      </c>
      <c r="C172" s="54">
        <f>IF(B172="","",SUMIF(Denik!A:C,"&gt;="&amp;B172,Denik!C:C)-SUM(C173:C$200))</f>
        <v>0</v>
      </c>
      <c r="D172" s="189">
        <f>IF(B172="","",SUMIF(Denik!A:D,"&gt;="&amp;B172,Denik!D:D)-SUM(D173:D$200))</f>
        <v>0</v>
      </c>
    </row>
    <row r="173" spans="2:4" ht="12.75">
      <c r="B173" s="208">
        <f t="shared" si="4"/>
        <v>42093</v>
      </c>
      <c r="C173" s="54">
        <f>IF(B173="","",SUMIF(Denik!A:C,"&gt;="&amp;B173,Denik!C:C)-SUM(C174:C$200))</f>
        <v>0</v>
      </c>
      <c r="D173" s="189">
        <f>IF(B173="","",SUMIF(Denik!A:D,"&gt;="&amp;B173,Denik!D:D)-SUM(D174:D$200))</f>
        <v>0</v>
      </c>
    </row>
    <row r="174" spans="2:4" ht="12.75">
      <c r="B174" s="208">
        <f t="shared" si="4"/>
        <v>42100</v>
      </c>
      <c r="C174" s="54">
        <f>IF(B174="","",SUMIF(Denik!A:C,"&gt;="&amp;B174,Denik!C:C)-SUM(C175:C$200))</f>
        <v>0</v>
      </c>
      <c r="D174" s="189">
        <f>IF(B174="","",SUMIF(Denik!A:D,"&gt;="&amp;B174,Denik!D:D)-SUM(D175:D$200))</f>
        <v>0</v>
      </c>
    </row>
    <row r="175" spans="2:4" ht="12.75">
      <c r="B175" s="208">
        <f t="shared" si="4"/>
        <v>42107</v>
      </c>
      <c r="C175" s="54">
        <f>IF(B175="","",SUMIF(Denik!A:C,"&gt;="&amp;B175,Denik!C:C)-SUM(C176:C$200))</f>
        <v>0</v>
      </c>
      <c r="D175" s="189">
        <f>IF(B175="","",SUMIF(Denik!A:D,"&gt;="&amp;B175,Denik!D:D)-SUM(D176:D$200))</f>
        <v>0</v>
      </c>
    </row>
    <row r="176" spans="2:4" ht="12.75">
      <c r="B176" s="208">
        <f t="shared" si="4"/>
        <v>42114</v>
      </c>
      <c r="C176" s="54">
        <f>IF(B176="","",SUMIF(Denik!A:C,"&gt;="&amp;B176,Denik!C:C)-SUM(C177:C$200))</f>
        <v>0</v>
      </c>
      <c r="D176" s="189">
        <f>IF(B176="","",SUMIF(Denik!A:D,"&gt;="&amp;B176,Denik!D:D)-SUM(D177:D$200))</f>
        <v>0</v>
      </c>
    </row>
    <row r="177" spans="2:4" ht="12.75">
      <c r="B177" s="208">
        <f t="shared" si="4"/>
        <v>42121</v>
      </c>
      <c r="C177" s="54">
        <f>IF(B177="","",SUMIF(Denik!A:C,"&gt;="&amp;B177,Denik!C:C)-SUM(C178:C$200))</f>
        <v>0</v>
      </c>
      <c r="D177" s="189">
        <f>IF(B177="","",SUMIF(Denik!A:D,"&gt;="&amp;B177,Denik!D:D)-SUM(D178:D$200))</f>
        <v>0</v>
      </c>
    </row>
    <row r="178" spans="2:4" ht="12.75">
      <c r="B178" s="208">
        <f t="shared" si="4"/>
        <v>42128</v>
      </c>
      <c r="C178" s="54">
        <f>IF(B178="","",SUMIF(Denik!A:C,"&gt;="&amp;B178,Denik!C:C)-SUM(C179:C$200))</f>
        <v>0</v>
      </c>
      <c r="D178" s="189">
        <f>IF(B178="","",SUMIF(Denik!A:D,"&gt;="&amp;B178,Denik!D:D)-SUM(D179:D$200))</f>
        <v>0</v>
      </c>
    </row>
    <row r="179" spans="2:4" ht="12.75">
      <c r="B179" s="208">
        <f t="shared" si="4"/>
        <v>42135</v>
      </c>
      <c r="C179" s="54">
        <f>IF(B179="","",SUMIF(Denik!A:C,"&gt;="&amp;B179,Denik!C:C)-SUM(C180:C$200))</f>
        <v>0</v>
      </c>
      <c r="D179" s="189">
        <f>IF(B179="","",SUMIF(Denik!A:D,"&gt;="&amp;B179,Denik!D:D)-SUM(D180:D$200))</f>
        <v>0</v>
      </c>
    </row>
    <row r="180" spans="2:4" ht="12.75">
      <c r="B180" s="208">
        <f t="shared" si="4"/>
        <v>42142</v>
      </c>
      <c r="C180" s="54">
        <f>IF(B180="","",SUMIF(Denik!A:C,"&gt;="&amp;B180,Denik!C:C)-SUM(C181:C$200))</f>
        <v>0</v>
      </c>
      <c r="D180" s="189">
        <f>IF(B180="","",SUMIF(Denik!A:D,"&gt;="&amp;B180,Denik!D:D)-SUM(D181:D$200))</f>
        <v>0</v>
      </c>
    </row>
    <row r="181" spans="2:4" ht="12.75">
      <c r="B181" s="208">
        <f t="shared" si="4"/>
        <v>42149</v>
      </c>
      <c r="C181" s="54">
        <f>IF(B181="","",SUMIF(Denik!A:C,"&gt;="&amp;B181,Denik!C:C)-SUM(C182:C$200))</f>
        <v>0</v>
      </c>
      <c r="D181" s="189">
        <f>IF(B181="","",SUMIF(Denik!A:D,"&gt;="&amp;B181,Denik!D:D)-SUM(D182:D$200))</f>
        <v>0</v>
      </c>
    </row>
    <row r="182" spans="2:4" ht="12.75">
      <c r="B182" s="208">
        <f t="shared" si="4"/>
        <v>42156</v>
      </c>
      <c r="C182" s="54">
        <f>IF(B182="","",SUMIF(Denik!A:C,"&gt;="&amp;B182,Denik!C:C)-SUM(C183:C$200))</f>
        <v>0</v>
      </c>
      <c r="D182" s="189">
        <f>IF(B182="","",SUMIF(Denik!A:D,"&gt;="&amp;B182,Denik!D:D)-SUM(D183:D$200))</f>
        <v>0</v>
      </c>
    </row>
    <row r="183" spans="2:4" ht="12.75">
      <c r="B183" s="208">
        <f t="shared" si="4"/>
        <v>42163</v>
      </c>
      <c r="C183" s="54">
        <f>IF(B183="","",SUMIF(Denik!A:C,"&gt;="&amp;B183,Denik!C:C)-SUM(C184:C$200))</f>
        <v>0</v>
      </c>
      <c r="D183" s="189">
        <f>IF(B183="","",SUMIF(Denik!A:D,"&gt;="&amp;B183,Denik!D:D)-SUM(D184:D$200))</f>
        <v>0</v>
      </c>
    </row>
    <row r="184" spans="2:4" ht="12.75">
      <c r="B184" s="208">
        <f t="shared" si="4"/>
        <v>42170</v>
      </c>
      <c r="C184" s="54">
        <f>IF(B184="","",SUMIF(Denik!A:C,"&gt;="&amp;B184,Denik!C:C)-SUM(C185:C$200))</f>
        <v>0</v>
      </c>
      <c r="D184" s="189">
        <f>IF(B184="","",SUMIF(Denik!A:D,"&gt;="&amp;B184,Denik!D:D)-SUM(D185:D$200))</f>
        <v>0</v>
      </c>
    </row>
    <row r="185" spans="2:4" ht="12.75">
      <c r="B185" s="208">
        <f t="shared" si="4"/>
        <v>42177</v>
      </c>
      <c r="C185" s="54">
        <f>IF(B185="","",SUMIF(Denik!A:C,"&gt;="&amp;B185,Denik!C:C)-SUM(C186:C$200))</f>
        <v>0</v>
      </c>
      <c r="D185" s="189">
        <f>IF(B185="","",SUMIF(Denik!A:D,"&gt;="&amp;B185,Denik!D:D)-SUM(D186:D$200))</f>
        <v>0</v>
      </c>
    </row>
    <row r="186" spans="2:4" ht="12.75">
      <c r="B186" s="208">
        <f t="shared" si="4"/>
        <v>42184</v>
      </c>
      <c r="C186" s="54">
        <f>IF(B186="","",SUMIF(Denik!A:C,"&gt;="&amp;B186,Denik!C:C)-SUM(C187:C$200))</f>
        <v>0</v>
      </c>
      <c r="D186" s="189">
        <f>IF(B186="","",SUMIF(Denik!A:D,"&gt;="&amp;B186,Denik!D:D)-SUM(D187:D$200))</f>
        <v>0</v>
      </c>
    </row>
    <row r="187" spans="2:4" ht="12.75">
      <c r="B187" s="208">
        <f t="shared" si="4"/>
        <v>42191</v>
      </c>
      <c r="C187" s="54">
        <f>IF(B187="","",SUMIF(Denik!A:C,"&gt;="&amp;B187,Denik!C:C)-SUM(C188:C$200))</f>
        <v>0</v>
      </c>
      <c r="D187" s="189">
        <f>IF(B187="","",SUMIF(Denik!A:D,"&gt;="&amp;B187,Denik!D:D)-SUM(D188:D$200))</f>
        <v>0</v>
      </c>
    </row>
    <row r="188" spans="2:4" ht="12.75">
      <c r="B188" s="208">
        <f t="shared" si="4"/>
        <v>42198</v>
      </c>
      <c r="C188" s="54">
        <f>IF(B188="","",SUMIF(Denik!A:C,"&gt;="&amp;B188,Denik!C:C)-SUM(C189:C$200))</f>
        <v>0</v>
      </c>
      <c r="D188" s="189">
        <f>IF(B188="","",SUMIF(Denik!A:D,"&gt;="&amp;B188,Denik!D:D)-SUM(D189:D$200))</f>
        <v>0</v>
      </c>
    </row>
    <row r="189" spans="2:4" ht="12.75">
      <c r="B189" s="208">
        <f t="shared" si="4"/>
        <v>42205</v>
      </c>
      <c r="C189" s="54">
        <f>IF(B189="","",SUMIF(Denik!A:C,"&gt;="&amp;B189,Denik!C:C)-SUM(C190:C$200))</f>
        <v>0</v>
      </c>
      <c r="D189" s="189">
        <f>IF(B189="","",SUMIF(Denik!A:D,"&gt;="&amp;B189,Denik!D:D)-SUM(D190:D$200))</f>
        <v>0</v>
      </c>
    </row>
    <row r="190" spans="2:4" ht="12.75">
      <c r="B190" s="208">
        <f t="shared" si="4"/>
        <v>42212</v>
      </c>
      <c r="C190" s="54">
        <f>IF(B190="","",SUMIF(Denik!A:C,"&gt;="&amp;B190,Denik!C:C)-SUM(C191:C$200))</f>
        <v>0</v>
      </c>
      <c r="D190" s="189">
        <f>IF(B190="","",SUMIF(Denik!A:D,"&gt;="&amp;B190,Denik!D:D)-SUM(D191:D$200))</f>
        <v>0</v>
      </c>
    </row>
    <row r="191" spans="2:4" ht="12.75">
      <c r="B191" s="208">
        <f t="shared" si="4"/>
        <v>42219</v>
      </c>
      <c r="C191" s="54">
        <f>IF(B191="","",SUMIF(Denik!A:C,"&gt;="&amp;B191,Denik!C:C)-SUM(C192:C$200))</f>
        <v>0</v>
      </c>
      <c r="D191" s="189">
        <f>IF(B191="","",SUMIF(Denik!A:D,"&gt;="&amp;B191,Denik!D:D)-SUM(D192:D$200))</f>
        <v>0</v>
      </c>
    </row>
    <row r="192" spans="2:4" ht="12.75">
      <c r="B192" s="208">
        <f t="shared" si="4"/>
        <v>42226</v>
      </c>
      <c r="C192" s="54">
        <f>IF(B192="","",SUMIF(Denik!A:C,"&gt;="&amp;B192,Denik!C:C)-SUM(C193:C$200))</f>
        <v>0</v>
      </c>
      <c r="D192" s="189">
        <f>IF(B192="","",SUMIF(Denik!A:D,"&gt;="&amp;B192,Denik!D:D)-SUM(D193:D$200))</f>
        <v>0</v>
      </c>
    </row>
    <row r="193" spans="2:4" ht="12.75">
      <c r="B193" s="208">
        <f t="shared" si="4"/>
        <v>42233</v>
      </c>
      <c r="C193" s="54">
        <f>IF(B193="","",SUMIF(Denik!A:C,"&gt;="&amp;B193,Denik!C:C)-SUM(C194:C$200))</f>
        <v>0</v>
      </c>
      <c r="D193" s="189">
        <f>IF(B193="","",SUMIF(Denik!A:D,"&gt;="&amp;B193,Denik!D:D)-SUM(D194:D$200))</f>
        <v>0</v>
      </c>
    </row>
    <row r="194" spans="2:4" ht="12.75">
      <c r="B194" s="208">
        <f t="shared" si="4"/>
        <v>42240</v>
      </c>
      <c r="C194" s="54">
        <f>IF(B194="","",SUMIF(Denik!A:C,"&gt;="&amp;B194,Denik!C:C)-SUM(C195:C$200))</f>
        <v>0</v>
      </c>
      <c r="D194" s="189">
        <f>IF(B194="","",SUMIF(Denik!A:D,"&gt;="&amp;B194,Denik!D:D)-SUM(D195:D$200))</f>
        <v>0</v>
      </c>
    </row>
    <row r="195" spans="2:4" ht="12.75">
      <c r="B195" s="208">
        <f t="shared" si="4"/>
        <v>42247</v>
      </c>
      <c r="C195" s="54">
        <f>IF(B195="","",SUMIF(Denik!A:C,"&gt;="&amp;B195,Denik!C:C)-SUM(C196:C$200))</f>
        <v>0</v>
      </c>
      <c r="D195" s="189">
        <f>IF(B195="","",SUMIF(Denik!A:D,"&gt;="&amp;B195,Denik!D:D)-SUM(D196:D$200))</f>
        <v>0</v>
      </c>
    </row>
    <row r="196" spans="2:4" ht="12.75">
      <c r="B196" s="208">
        <f t="shared" si="4"/>
        <v>42254</v>
      </c>
      <c r="C196" s="54">
        <f>IF(B196="","",SUMIF(Denik!A:C,"&gt;="&amp;B196,Denik!C:C)-SUM(C197:C$200))</f>
        <v>0</v>
      </c>
      <c r="D196" s="189">
        <f>IF(B196="","",SUMIF(Denik!A:D,"&gt;="&amp;B196,Denik!D:D)-SUM(D197:D$200))</f>
        <v>0</v>
      </c>
    </row>
    <row r="197" spans="2:4" ht="12.75">
      <c r="B197" s="208">
        <f t="shared" si="4"/>
        <v>42261</v>
      </c>
      <c r="C197" s="54">
        <f>IF(B197="","",SUMIF(Denik!A:C,"&gt;="&amp;B197,Denik!C:C)-SUM(C198:C$200))</f>
        <v>0</v>
      </c>
      <c r="D197" s="189">
        <f>IF(B197="","",SUMIF(Denik!A:D,"&gt;="&amp;B197,Denik!D:D)-SUM(D198:D$200))</f>
        <v>0</v>
      </c>
    </row>
    <row r="198" spans="2:4" ht="12.75">
      <c r="B198" s="208">
        <f t="shared" si="4"/>
        <v>42268</v>
      </c>
      <c r="C198" s="54">
        <f>IF(B198="","",SUMIF(Denik!A:C,"&gt;="&amp;B198,Denik!C:C)-SUM(C199:C$200))</f>
        <v>0</v>
      </c>
      <c r="D198" s="189">
        <f>IF(B198="","",SUMIF(Denik!A:D,"&gt;="&amp;B198,Denik!D:D)-SUM(D199:D$200))</f>
        <v>0</v>
      </c>
    </row>
    <row r="199" spans="2:4" ht="12.75">
      <c r="B199" s="208">
        <f>B198+7</f>
        <v>42275</v>
      </c>
      <c r="C199" s="54">
        <f>IF(B199="","",SUMIF(Denik!A:C,"&gt;="&amp;B199,Denik!C:C)-SUM(C200:C$200))</f>
        <v>0</v>
      </c>
      <c r="D199" s="189">
        <f>IF(B199="","",SUMIF(Denik!A:D,"&gt;="&amp;B199,Denik!D:D)-SUM(D200:D$200))</f>
        <v>0</v>
      </c>
    </row>
    <row r="200" spans="2:4" ht="12.75">
      <c r="B200" s="208">
        <f>B199+7</f>
        <v>42282</v>
      </c>
      <c r="C200" s="54"/>
      <c r="D200" s="189"/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B2:R40"/>
  <sheetViews>
    <sheetView showGridLines="0" zoomScalePageLayoutView="0" workbookViewId="0" topLeftCell="A25">
      <selection activeCell="B50" sqref="B50"/>
    </sheetView>
  </sheetViews>
  <sheetFormatPr defaultColWidth="9.140625" defaultRowHeight="12.75"/>
  <cols>
    <col min="1" max="1" width="3.7109375" style="0" customWidth="1"/>
    <col min="2" max="2" width="17.00390625" style="0" customWidth="1"/>
    <col min="3" max="3" width="10.28125" style="0" customWidth="1"/>
    <col min="7" max="8" width="5.00390625" style="0" customWidth="1"/>
    <col min="9" max="9" width="11.28125" style="0" customWidth="1"/>
    <col min="10" max="10" width="10.421875" style="0" customWidth="1"/>
    <col min="11" max="11" width="10.7109375" style="0" customWidth="1"/>
    <col min="12" max="12" width="10.28125" style="0" customWidth="1"/>
    <col min="13" max="13" width="5.00390625" style="0" customWidth="1"/>
    <col min="14" max="14" width="4.00390625" style="0" bestFit="1" customWidth="1"/>
    <col min="15" max="15" width="2.140625" style="0" bestFit="1" customWidth="1"/>
    <col min="16" max="16" width="4.7109375" style="0" bestFit="1" customWidth="1"/>
    <col min="17" max="17" width="16.8515625" style="0" bestFit="1" customWidth="1"/>
    <col min="18" max="18" width="5.00390625" style="0" customWidth="1"/>
  </cols>
  <sheetData>
    <row r="2" ht="12.75">
      <c r="B2" s="34" t="s">
        <v>62</v>
      </c>
    </row>
    <row r="4" spans="2:4" ht="12.75">
      <c r="B4" s="174" t="s">
        <v>88</v>
      </c>
      <c r="C4" s="77">
        <v>28319</v>
      </c>
      <c r="D4" s="78" t="s">
        <v>59</v>
      </c>
    </row>
    <row r="5" spans="2:4" ht="12.75">
      <c r="B5" s="174" t="s">
        <v>89</v>
      </c>
      <c r="C5" s="79">
        <v>52</v>
      </c>
      <c r="D5" s="78" t="s">
        <v>60</v>
      </c>
    </row>
    <row r="6" spans="2:4" ht="12.75">
      <c r="B6" s="174" t="s">
        <v>90</v>
      </c>
      <c r="C6" s="80">
        <f>214-(0.8*C7)</f>
        <v>186.2345205479452</v>
      </c>
      <c r="D6" s="78" t="s">
        <v>165</v>
      </c>
    </row>
    <row r="7" spans="2:4" ht="12.75">
      <c r="B7" s="174" t="s">
        <v>91</v>
      </c>
      <c r="C7" s="81">
        <f ca="1">(TODAY()-C4)/365</f>
        <v>34.706849315068496</v>
      </c>
      <c r="D7" s="82" t="s">
        <v>61</v>
      </c>
    </row>
    <row r="8" spans="2:18" ht="12.75">
      <c r="B8" s="83"/>
      <c r="C8" s="8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3:18" ht="12.75">
      <c r="C9" s="85" t="s">
        <v>57</v>
      </c>
      <c r="H9" s="114"/>
      <c r="I9" s="115" t="s">
        <v>58</v>
      </c>
      <c r="J9" s="114"/>
      <c r="K9" s="114"/>
      <c r="L9" s="114"/>
      <c r="M9" s="114"/>
      <c r="N9" s="114"/>
      <c r="O9" s="114"/>
      <c r="P9" s="114"/>
      <c r="Q9" s="114"/>
      <c r="R9" s="114"/>
    </row>
    <row r="10" spans="3:18" ht="12.75">
      <c r="C10" s="86" t="s">
        <v>49</v>
      </c>
      <c r="D10" s="47" t="s">
        <v>50</v>
      </c>
      <c r="E10" s="113" t="s">
        <v>63</v>
      </c>
      <c r="F10" s="87"/>
      <c r="H10" s="114"/>
      <c r="I10" s="116" t="s">
        <v>49</v>
      </c>
      <c r="J10" s="117" t="s">
        <v>50</v>
      </c>
      <c r="K10" s="118" t="s">
        <v>63</v>
      </c>
      <c r="L10" s="119"/>
      <c r="M10" s="114"/>
      <c r="N10" s="226" t="s">
        <v>174</v>
      </c>
      <c r="O10" s="114"/>
      <c r="P10" s="114"/>
      <c r="Q10" s="114"/>
      <c r="R10" s="114"/>
    </row>
    <row r="11" spans="3:18" ht="12.75" customHeight="1">
      <c r="C11" s="88">
        <v>0.55</v>
      </c>
      <c r="D11" s="89">
        <f>($C$6-$C$5)*C11+$C$5</f>
        <v>125.82898630136987</v>
      </c>
      <c r="E11" s="287" t="s">
        <v>51</v>
      </c>
      <c r="F11" s="287" t="s">
        <v>52</v>
      </c>
      <c r="H11" s="114"/>
      <c r="I11" s="120">
        <v>0.55</v>
      </c>
      <c r="J11" s="121">
        <f>I11*$C$6</f>
        <v>102.42898630136987</v>
      </c>
      <c r="K11" s="292" t="s">
        <v>51</v>
      </c>
      <c r="L11" s="292" t="s">
        <v>52</v>
      </c>
      <c r="M11" s="114"/>
      <c r="N11" s="227" t="s">
        <v>166</v>
      </c>
      <c r="O11" s="114"/>
      <c r="P11" s="114"/>
      <c r="Q11" s="114"/>
      <c r="R11" s="114"/>
    </row>
    <row r="12" spans="3:18" ht="12.75" customHeight="1">
      <c r="C12" s="90">
        <v>0.6</v>
      </c>
      <c r="D12" s="91">
        <f aca="true" t="shared" si="0" ref="D12:D22">($C$6-$C$5)*C12+$C$5</f>
        <v>132.54071232876714</v>
      </c>
      <c r="E12" s="288"/>
      <c r="F12" s="288"/>
      <c r="H12" s="114"/>
      <c r="I12" s="122">
        <v>0.6</v>
      </c>
      <c r="J12" s="123">
        <f aca="true" t="shared" si="1" ref="J12:J22">I12*$C$6</f>
        <v>111.74071232876712</v>
      </c>
      <c r="K12" s="293"/>
      <c r="L12" s="293"/>
      <c r="M12" s="114"/>
      <c r="N12" s="227" t="s">
        <v>167</v>
      </c>
      <c r="O12" s="114"/>
      <c r="P12" s="114"/>
      <c r="Q12" s="114"/>
      <c r="R12" s="114"/>
    </row>
    <row r="13" spans="3:18" ht="12.75">
      <c r="C13" s="92">
        <v>0.65</v>
      </c>
      <c r="D13" s="93">
        <f t="shared" si="0"/>
        <v>139.2524383561644</v>
      </c>
      <c r="E13" s="288"/>
      <c r="F13" s="288"/>
      <c r="H13" s="114"/>
      <c r="I13" s="124">
        <v>0.65</v>
      </c>
      <c r="J13" s="125">
        <f t="shared" si="1"/>
        <v>121.05243835616439</v>
      </c>
      <c r="K13" s="293"/>
      <c r="L13" s="293"/>
      <c r="M13" s="114"/>
      <c r="N13" s="227"/>
      <c r="O13" s="114"/>
      <c r="P13" s="130"/>
      <c r="Q13" s="114"/>
      <c r="R13" s="114"/>
    </row>
    <row r="14" spans="3:18" ht="12.75">
      <c r="C14" s="94">
        <v>0.7</v>
      </c>
      <c r="D14" s="95">
        <f t="shared" si="0"/>
        <v>145.96416438356164</v>
      </c>
      <c r="E14" s="289"/>
      <c r="F14" s="289"/>
      <c r="H14" s="114"/>
      <c r="I14" s="126">
        <v>0.7</v>
      </c>
      <c r="J14" s="127">
        <f t="shared" si="1"/>
        <v>130.36416438356164</v>
      </c>
      <c r="K14" s="294"/>
      <c r="L14" s="294"/>
      <c r="M14" s="114"/>
      <c r="N14" s="227" t="s">
        <v>168</v>
      </c>
      <c r="O14" s="114"/>
      <c r="P14" s="130"/>
      <c r="Q14" s="114"/>
      <c r="R14" s="114"/>
    </row>
    <row r="15" spans="3:18" ht="12.75" customHeight="1">
      <c r="C15" s="96">
        <v>0.7</v>
      </c>
      <c r="D15" s="97">
        <f t="shared" si="0"/>
        <v>145.96416438356164</v>
      </c>
      <c r="E15" s="284" t="s">
        <v>53</v>
      </c>
      <c r="F15" s="284" t="s">
        <v>54</v>
      </c>
      <c r="H15" s="114"/>
      <c r="I15" s="128">
        <v>0.7</v>
      </c>
      <c r="J15" s="129">
        <f t="shared" si="1"/>
        <v>130.36416438356164</v>
      </c>
      <c r="K15" s="292" t="s">
        <v>53</v>
      </c>
      <c r="L15" s="292" t="s">
        <v>54</v>
      </c>
      <c r="M15" s="114"/>
      <c r="N15" s="227" t="s">
        <v>169</v>
      </c>
      <c r="O15" s="114"/>
      <c r="P15" s="130"/>
      <c r="Q15" s="114"/>
      <c r="R15" s="114"/>
    </row>
    <row r="16" spans="3:18" ht="12.75">
      <c r="C16" s="98">
        <v>0.75</v>
      </c>
      <c r="D16" s="99">
        <f t="shared" si="0"/>
        <v>152.6758904109589</v>
      </c>
      <c r="E16" s="285"/>
      <c r="F16" s="285"/>
      <c r="H16" s="114"/>
      <c r="I16" s="124">
        <v>0.75</v>
      </c>
      <c r="J16" s="125">
        <f t="shared" si="1"/>
        <v>139.6758904109589</v>
      </c>
      <c r="K16" s="293"/>
      <c r="L16" s="293"/>
      <c r="M16" s="114"/>
      <c r="N16" s="227"/>
      <c r="O16" s="114"/>
      <c r="P16" s="130"/>
      <c r="Q16" s="114"/>
      <c r="R16" s="114"/>
    </row>
    <row r="17" spans="3:18" ht="12.75">
      <c r="C17" s="100">
        <v>0.8</v>
      </c>
      <c r="D17" s="101">
        <f t="shared" si="0"/>
        <v>159.3876164383562</v>
      </c>
      <c r="E17" s="286"/>
      <c r="F17" s="286"/>
      <c r="H17" s="114"/>
      <c r="I17" s="126">
        <v>0.8</v>
      </c>
      <c r="J17" s="127">
        <f t="shared" si="1"/>
        <v>148.98761643835618</v>
      </c>
      <c r="K17" s="294"/>
      <c r="L17" s="294"/>
      <c r="M17" s="114"/>
      <c r="N17" s="227"/>
      <c r="O17" s="114"/>
      <c r="P17" s="130"/>
      <c r="Q17" s="114"/>
      <c r="R17" s="114"/>
    </row>
    <row r="18" spans="3:18" ht="12.75" customHeight="1">
      <c r="C18" s="102">
        <v>0.8</v>
      </c>
      <c r="D18" s="103">
        <f t="shared" si="0"/>
        <v>159.3876164383562</v>
      </c>
      <c r="E18" s="281" t="s">
        <v>55</v>
      </c>
      <c r="F18" s="281" t="s">
        <v>56</v>
      </c>
      <c r="H18" s="114"/>
      <c r="I18" s="128">
        <v>0.8</v>
      </c>
      <c r="J18" s="129">
        <f t="shared" si="1"/>
        <v>148.98761643835618</v>
      </c>
      <c r="K18" s="292" t="s">
        <v>55</v>
      </c>
      <c r="L18" s="292" t="s">
        <v>56</v>
      </c>
      <c r="M18" s="114"/>
      <c r="N18" s="227"/>
      <c r="O18" s="114"/>
      <c r="P18" s="130"/>
      <c r="Q18" s="114"/>
      <c r="R18" s="114"/>
    </row>
    <row r="19" spans="3:18" ht="12.75">
      <c r="C19" s="104">
        <v>0.85</v>
      </c>
      <c r="D19" s="105">
        <f t="shared" si="0"/>
        <v>166.0993424657534</v>
      </c>
      <c r="E19" s="282"/>
      <c r="F19" s="290"/>
      <c r="H19" s="114"/>
      <c r="I19" s="124">
        <v>0.85</v>
      </c>
      <c r="J19" s="125">
        <f t="shared" si="1"/>
        <v>158.29934246575343</v>
      </c>
      <c r="K19" s="293"/>
      <c r="L19" s="293"/>
      <c r="M19" s="114"/>
      <c r="N19" s="227"/>
      <c r="O19" s="114"/>
      <c r="P19" s="130"/>
      <c r="Q19" s="114"/>
      <c r="R19" s="114"/>
    </row>
    <row r="20" spans="3:18" ht="12.75">
      <c r="C20" s="106">
        <v>0.9</v>
      </c>
      <c r="D20" s="107">
        <f t="shared" si="0"/>
        <v>172.81106849315069</v>
      </c>
      <c r="E20" s="282"/>
      <c r="F20" s="290"/>
      <c r="H20" s="114"/>
      <c r="I20" s="126">
        <v>0.9</v>
      </c>
      <c r="J20" s="127">
        <f t="shared" si="1"/>
        <v>167.6110684931507</v>
      </c>
      <c r="K20" s="293"/>
      <c r="L20" s="293"/>
      <c r="M20" s="114"/>
      <c r="N20" s="227"/>
      <c r="O20" s="114"/>
      <c r="P20" s="114"/>
      <c r="Q20" s="114"/>
      <c r="R20" s="114"/>
    </row>
    <row r="21" spans="3:18" ht="12.75">
      <c r="C21" s="108">
        <v>0.9</v>
      </c>
      <c r="D21" s="109">
        <f t="shared" si="0"/>
        <v>172.81106849315069</v>
      </c>
      <c r="E21" s="282"/>
      <c r="F21" s="290"/>
      <c r="H21" s="114"/>
      <c r="I21" s="128">
        <v>0.9</v>
      </c>
      <c r="J21" s="129">
        <f t="shared" si="1"/>
        <v>167.6110684931507</v>
      </c>
      <c r="K21" s="293"/>
      <c r="L21" s="293"/>
      <c r="M21" s="114"/>
      <c r="N21" s="227"/>
      <c r="O21" s="114"/>
      <c r="P21" s="114"/>
      <c r="Q21" s="114"/>
      <c r="R21" s="114"/>
    </row>
    <row r="22" spans="3:18" ht="12.75">
      <c r="C22" s="110">
        <v>1</v>
      </c>
      <c r="D22" s="111">
        <f t="shared" si="0"/>
        <v>186.2345205479452</v>
      </c>
      <c r="E22" s="283"/>
      <c r="F22" s="291"/>
      <c r="H22" s="114"/>
      <c r="I22" s="126">
        <v>1</v>
      </c>
      <c r="J22" s="127">
        <f t="shared" si="1"/>
        <v>186.2345205479452</v>
      </c>
      <c r="K22" s="294"/>
      <c r="L22" s="294"/>
      <c r="M22" s="114"/>
      <c r="N22" s="114"/>
      <c r="O22" s="114"/>
      <c r="P22" s="114"/>
      <c r="Q22" s="114"/>
      <c r="R22" s="114"/>
    </row>
    <row r="23" spans="4:18" ht="12.75">
      <c r="D23" s="112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5" spans="8:18" ht="12.75"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8:18" ht="12.75">
      <c r="H26" s="37"/>
      <c r="I26" s="85" t="s">
        <v>58</v>
      </c>
      <c r="J26" s="37"/>
      <c r="K26" s="37"/>
      <c r="L26" s="37"/>
      <c r="M26" s="37"/>
      <c r="N26" s="37"/>
      <c r="O26" s="37"/>
      <c r="P26" s="37"/>
      <c r="Q26" s="37"/>
      <c r="R26" s="37"/>
    </row>
    <row r="27" spans="8:18" ht="12.75">
      <c r="H27" s="37"/>
      <c r="I27" s="47" t="s">
        <v>50</v>
      </c>
      <c r="J27" s="86" t="s">
        <v>49</v>
      </c>
      <c r="K27" s="113" t="s">
        <v>63</v>
      </c>
      <c r="L27" s="87"/>
      <c r="M27" s="37"/>
      <c r="N27" s="214"/>
      <c r="O27" s="37"/>
      <c r="P27" s="37"/>
      <c r="Q27" s="37"/>
      <c r="R27" s="37"/>
    </row>
    <row r="28" spans="8:18" ht="12.75">
      <c r="H28" s="37"/>
      <c r="I28" s="215">
        <f>D11</f>
        <v>125.82898630136987</v>
      </c>
      <c r="J28" s="216">
        <f>I28/$C$6</f>
        <v>0.6756480266448549</v>
      </c>
      <c r="K28" s="278" t="s">
        <v>51</v>
      </c>
      <c r="L28" s="278" t="s">
        <v>52</v>
      </c>
      <c r="M28" s="37"/>
      <c r="N28" s="37"/>
      <c r="O28" s="37"/>
      <c r="P28" s="37"/>
      <c r="Q28" s="37"/>
      <c r="R28" s="37"/>
    </row>
    <row r="29" spans="8:18" ht="12.75">
      <c r="H29" s="37"/>
      <c r="I29" s="217">
        <f aca="true" t="shared" si="2" ref="I29:I39">D12</f>
        <v>132.54071232876714</v>
      </c>
      <c r="J29" s="218">
        <f aca="true" t="shared" si="3" ref="J29:J39">I29/$C$6</f>
        <v>0.7116871347954267</v>
      </c>
      <c r="K29" s="279"/>
      <c r="L29" s="279"/>
      <c r="M29" s="37"/>
      <c r="N29" s="37"/>
      <c r="O29" s="37"/>
      <c r="P29" s="37"/>
      <c r="Q29" s="37"/>
      <c r="R29" s="37"/>
    </row>
    <row r="30" spans="8:18" ht="12.75">
      <c r="H30" s="37"/>
      <c r="I30" s="219">
        <f t="shared" si="2"/>
        <v>139.2524383561644</v>
      </c>
      <c r="J30" s="220">
        <f t="shared" si="3"/>
        <v>0.7477262429459983</v>
      </c>
      <c r="K30" s="279"/>
      <c r="L30" s="279"/>
      <c r="M30" s="37"/>
      <c r="N30" s="37"/>
      <c r="O30" s="37"/>
      <c r="P30" s="221"/>
      <c r="Q30" s="37"/>
      <c r="R30" s="37"/>
    </row>
    <row r="31" spans="2:18" ht="12.75">
      <c r="B31" s="228" t="s">
        <v>170</v>
      </c>
      <c r="H31" s="37"/>
      <c r="I31" s="222">
        <f t="shared" si="2"/>
        <v>145.96416438356164</v>
      </c>
      <c r="J31" s="223">
        <f t="shared" si="3"/>
        <v>0.7837653510965699</v>
      </c>
      <c r="K31" s="280"/>
      <c r="L31" s="280"/>
      <c r="M31" s="37"/>
      <c r="N31" s="37"/>
      <c r="O31" s="37"/>
      <c r="P31" s="221"/>
      <c r="Q31" s="37"/>
      <c r="R31" s="37"/>
    </row>
    <row r="32" spans="2:18" ht="12.75">
      <c r="B32" s="230" t="s">
        <v>171</v>
      </c>
      <c r="H32" s="37"/>
      <c r="I32" s="224">
        <f t="shared" si="2"/>
        <v>145.96416438356164</v>
      </c>
      <c r="J32" s="225">
        <f t="shared" si="3"/>
        <v>0.7837653510965699</v>
      </c>
      <c r="K32" s="278" t="s">
        <v>53</v>
      </c>
      <c r="L32" s="278" t="s">
        <v>54</v>
      </c>
      <c r="M32" s="37"/>
      <c r="N32" s="37"/>
      <c r="O32" s="37"/>
      <c r="P32" s="221"/>
      <c r="Q32" s="37"/>
      <c r="R32" s="37"/>
    </row>
    <row r="33" spans="2:18" ht="12.75">
      <c r="B33" s="230" t="s">
        <v>172</v>
      </c>
      <c r="H33" s="37"/>
      <c r="I33" s="219">
        <f t="shared" si="2"/>
        <v>152.6758904109589</v>
      </c>
      <c r="J33" s="220">
        <f t="shared" si="3"/>
        <v>0.8198044592471416</v>
      </c>
      <c r="K33" s="279"/>
      <c r="L33" s="279"/>
      <c r="M33" s="37"/>
      <c r="N33" s="37"/>
      <c r="O33" s="37"/>
      <c r="P33" s="221"/>
      <c r="Q33" s="37"/>
      <c r="R33" s="37"/>
    </row>
    <row r="34" spans="8:18" ht="12.75">
      <c r="H34" s="37"/>
      <c r="I34" s="222">
        <f t="shared" si="2"/>
        <v>159.3876164383562</v>
      </c>
      <c r="J34" s="223">
        <f t="shared" si="3"/>
        <v>0.8558435673977134</v>
      </c>
      <c r="K34" s="280"/>
      <c r="L34" s="280"/>
      <c r="M34" s="37"/>
      <c r="N34" s="37"/>
      <c r="O34" s="37"/>
      <c r="P34" s="221"/>
      <c r="Q34" s="37"/>
      <c r="R34" s="37"/>
    </row>
    <row r="35" spans="8:18" ht="12.75">
      <c r="H35" s="37"/>
      <c r="I35" s="224">
        <f t="shared" si="2"/>
        <v>159.3876164383562</v>
      </c>
      <c r="J35" s="225">
        <f t="shared" si="3"/>
        <v>0.8558435673977134</v>
      </c>
      <c r="K35" s="278" t="s">
        <v>55</v>
      </c>
      <c r="L35" s="278" t="s">
        <v>56</v>
      </c>
      <c r="M35" s="37"/>
      <c r="N35" s="37"/>
      <c r="O35" s="37"/>
      <c r="P35" s="221"/>
      <c r="Q35" s="37"/>
      <c r="R35" s="37"/>
    </row>
    <row r="36" spans="2:18" ht="12.75">
      <c r="B36" s="231" t="str">
        <f>"Pokud máte přístroj jež při Vaší klidovce ukazuje zhruba "&amp;TEXT(C5/C6,"0%")&amp;", pak"</f>
        <v>Pokud máte přístroj jež při Vaší klidovce ukazuje zhruba 28%, pak</v>
      </c>
      <c r="F36" s="229"/>
      <c r="H36" s="37"/>
      <c r="I36" s="219">
        <f t="shared" si="2"/>
        <v>166.0993424657534</v>
      </c>
      <c r="J36" s="220">
        <f t="shared" si="3"/>
        <v>0.8918826755482848</v>
      </c>
      <c r="K36" s="279"/>
      <c r="L36" s="279"/>
      <c r="M36" s="37"/>
      <c r="N36" s="37"/>
      <c r="O36" s="37"/>
      <c r="P36" s="221"/>
      <c r="Q36" s="37"/>
      <c r="R36" s="37"/>
    </row>
    <row r="37" spans="2:18" ht="12.75">
      <c r="B37" s="231" t="s">
        <v>173</v>
      </c>
      <c r="H37" s="37"/>
      <c r="I37" s="222">
        <f t="shared" si="2"/>
        <v>172.81106849315069</v>
      </c>
      <c r="J37" s="223">
        <f t="shared" si="3"/>
        <v>0.9279217836988566</v>
      </c>
      <c r="K37" s="279"/>
      <c r="L37" s="279"/>
      <c r="M37" s="37"/>
      <c r="N37" s="37"/>
      <c r="O37" s="37"/>
      <c r="P37" s="37"/>
      <c r="Q37" s="37"/>
      <c r="R37" s="37"/>
    </row>
    <row r="38" spans="8:18" ht="12.75">
      <c r="H38" s="37"/>
      <c r="I38" s="224">
        <f t="shared" si="2"/>
        <v>172.81106849315069</v>
      </c>
      <c r="J38" s="225">
        <f t="shared" si="3"/>
        <v>0.9279217836988566</v>
      </c>
      <c r="K38" s="279"/>
      <c r="L38" s="279"/>
      <c r="M38" s="37"/>
      <c r="N38" s="37"/>
      <c r="O38" s="37"/>
      <c r="P38" s="37"/>
      <c r="Q38" s="37"/>
      <c r="R38" s="37"/>
    </row>
    <row r="39" spans="8:18" ht="12.75">
      <c r="H39" s="37"/>
      <c r="I39" s="222">
        <f t="shared" si="2"/>
        <v>186.2345205479452</v>
      </c>
      <c r="J39" s="223">
        <f t="shared" si="3"/>
        <v>1</v>
      </c>
      <c r="K39" s="280"/>
      <c r="L39" s="280"/>
      <c r="M39" s="37"/>
      <c r="N39" s="37"/>
      <c r="O39" s="37"/>
      <c r="P39" s="37"/>
      <c r="Q39" s="37"/>
      <c r="R39" s="37"/>
    </row>
    <row r="40" spans="8:18" ht="12.75"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</sheetData>
  <sheetProtection/>
  <mergeCells count="18">
    <mergeCell ref="L18:L22"/>
    <mergeCell ref="L15:L17"/>
    <mergeCell ref="L11:L14"/>
    <mergeCell ref="K18:K22"/>
    <mergeCell ref="K11:K14"/>
    <mergeCell ref="K15:K17"/>
    <mergeCell ref="E18:E22"/>
    <mergeCell ref="E15:E17"/>
    <mergeCell ref="E11:E14"/>
    <mergeCell ref="F11:F14"/>
    <mergeCell ref="F15:F17"/>
    <mergeCell ref="F18:F22"/>
    <mergeCell ref="K35:K39"/>
    <mergeCell ref="L35:L39"/>
    <mergeCell ref="K28:K31"/>
    <mergeCell ref="L28:L31"/>
    <mergeCell ref="K32:K34"/>
    <mergeCell ref="L32:L34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Barak</dc:creator>
  <cp:keywords/>
  <dc:description/>
  <cp:lastModifiedBy>Marek Janů</cp:lastModifiedBy>
  <cp:lastPrinted>2006-10-11T12:00:10Z</cp:lastPrinted>
  <dcterms:created xsi:type="dcterms:W3CDTF">2006-09-05T12:48:20Z</dcterms:created>
  <dcterms:modified xsi:type="dcterms:W3CDTF">2012-03-18T23:30:06Z</dcterms:modified>
  <cp:category/>
  <cp:version/>
  <cp:contentType/>
  <cp:contentStatus/>
</cp:coreProperties>
</file>